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Publikationer\FM praktisk\Produktivitetskommissionen\Analyserapport 1 Danmarks produktivitet - hvor er problemerne - april 2013\"/>
    </mc:Choice>
  </mc:AlternateContent>
  <bookViews>
    <workbookView xWindow="475" yWindow="788" windowWidth="18720" windowHeight="6901" tabRatio="563"/>
  </bookViews>
  <sheets>
    <sheet name="Grunddata deflatorer" sheetId="40" r:id="rId1"/>
    <sheet name="Tabel 1" sheetId="34" r:id="rId2"/>
    <sheet name="Tabel 3" sheetId="35" r:id="rId3"/>
    <sheet name="Figur 2 &amp; 3" sheetId="29" r:id="rId4"/>
    <sheet name="Ad) figur 2 &amp; 3" sheetId="33" r:id="rId5"/>
    <sheet name="Figur 5, 6 &amp; 7" sheetId="31" r:id="rId6"/>
    <sheet name="Figur 11" sheetId="25" r:id="rId7"/>
    <sheet name="Figur 12, 13, 16 &amp; 17" sheetId="37" r:id="rId8"/>
    <sheet name="Figur 14,18,19,20, 21, 22 &amp; 23" sheetId="11" r:id="rId9"/>
    <sheet name="Figur 15,24,25,26 &amp; 27" sheetId="39" r:id="rId10"/>
  </sheets>
  <definedNames>
    <definedName name="_Ref347481375" localSheetId="2">'Tabel 3'!$A$12</definedName>
  </definedNames>
  <calcPr calcId="162913"/>
</workbook>
</file>

<file path=xl/calcChain.xml><?xml version="1.0" encoding="utf-8"?>
<calcChain xmlns="http://schemas.openxmlformats.org/spreadsheetml/2006/main">
  <c r="C125" i="39" l="1"/>
  <c r="C118" i="39"/>
  <c r="C137" i="39" l="1"/>
  <c r="C136" i="39"/>
  <c r="D129" i="39"/>
  <c r="D135" i="39" s="1"/>
  <c r="E129" i="39"/>
  <c r="E135" i="39" s="1"/>
  <c r="F129" i="39"/>
  <c r="F135" i="39" s="1"/>
  <c r="G129" i="39"/>
  <c r="G135" i="39" s="1"/>
  <c r="H129" i="39"/>
  <c r="H135" i="39" s="1"/>
  <c r="I129" i="39"/>
  <c r="I135" i="39" s="1"/>
  <c r="J129" i="39"/>
  <c r="J135" i="39" s="1"/>
  <c r="K129" i="39"/>
  <c r="K135" i="39" s="1"/>
  <c r="L129" i="39"/>
  <c r="L135" i="39" s="1"/>
  <c r="M129" i="39"/>
  <c r="M135" i="39" s="1"/>
  <c r="C129" i="39"/>
  <c r="C135" i="39" s="1"/>
  <c r="C124" i="39"/>
  <c r="M133" i="39"/>
  <c r="L133" i="39"/>
  <c r="K133" i="39"/>
  <c r="J133" i="39"/>
  <c r="I133" i="39"/>
  <c r="H133" i="39"/>
  <c r="G133" i="39"/>
  <c r="F133" i="39"/>
  <c r="E133" i="39"/>
  <c r="D133" i="39"/>
  <c r="C133" i="39"/>
  <c r="C167" i="11"/>
  <c r="C160" i="11"/>
  <c r="D106" i="11" l="1"/>
  <c r="D17" i="35" l="1"/>
  <c r="C17" i="35"/>
  <c r="D16" i="35"/>
  <c r="C16" i="35"/>
  <c r="D15" i="35"/>
  <c r="C15" i="35"/>
  <c r="D14" i="35"/>
  <c r="C14" i="35"/>
  <c r="B17" i="35"/>
  <c r="B16" i="35"/>
  <c r="B15" i="35"/>
  <c r="B14" i="35"/>
  <c r="E38" i="34"/>
  <c r="B18" i="35" l="1"/>
  <c r="C18" i="35"/>
  <c r="D18" i="35"/>
  <c r="E33" i="34"/>
  <c r="B57" i="34" s="1"/>
  <c r="Q124" i="11" l="1"/>
  <c r="R124" i="11" s="1"/>
  <c r="S124" i="11" s="1"/>
  <c r="T124" i="11" s="1"/>
  <c r="U124" i="11" s="1"/>
  <c r="V124" i="11" s="1"/>
  <c r="W124" i="11" s="1"/>
  <c r="X124" i="11" s="1"/>
  <c r="Y124" i="11" s="1"/>
  <c r="Z124" i="11" s="1"/>
  <c r="C69" i="11"/>
  <c r="C192" i="11"/>
  <c r="C191" i="11"/>
  <c r="D179" i="11"/>
  <c r="C180" i="11"/>
  <c r="C179" i="11"/>
  <c r="C168" i="11"/>
  <c r="F192" i="11"/>
  <c r="M168" i="11"/>
  <c r="M191" i="11"/>
  <c r="M167" i="11"/>
  <c r="C128" i="37"/>
  <c r="D192" i="11" l="1"/>
  <c r="D191" i="11"/>
  <c r="H191" i="11"/>
  <c r="L191" i="11"/>
  <c r="F191" i="11"/>
  <c r="J191" i="11"/>
  <c r="G191" i="11"/>
  <c r="K191" i="11"/>
  <c r="E192" i="11"/>
  <c r="E191" i="11"/>
  <c r="I191" i="11"/>
  <c r="D180" i="11"/>
  <c r="I168" i="11"/>
  <c r="E179" i="11"/>
  <c r="K167" i="11"/>
  <c r="G167" i="11"/>
  <c r="E168" i="11"/>
  <c r="F179" i="11"/>
  <c r="E180" i="11"/>
  <c r="H167" i="11"/>
  <c r="F168" i="11"/>
  <c r="E167" i="11"/>
  <c r="I167" i="11"/>
  <c r="G168" i="11"/>
  <c r="K168" i="11"/>
  <c r="D167" i="11"/>
  <c r="L167" i="11"/>
  <c r="J168" i="11"/>
  <c r="F167" i="11"/>
  <c r="J167" i="11"/>
  <c r="D168" i="11"/>
  <c r="H168" i="11"/>
  <c r="L168" i="11"/>
  <c r="M93" i="29"/>
  <c r="F45" i="39"/>
  <c r="F51" i="39" s="1"/>
  <c r="F57" i="39" s="1"/>
  <c r="F62" i="39" s="1"/>
  <c r="F68" i="39" s="1"/>
  <c r="F73" i="39" s="1"/>
  <c r="F79" i="39" s="1"/>
  <c r="F85" i="39" s="1"/>
  <c r="F90" i="39" s="1"/>
  <c r="J45" i="39"/>
  <c r="J51" i="39" s="1"/>
  <c r="J57" i="39" s="1"/>
  <c r="J62" i="39" s="1"/>
  <c r="J68" i="39" s="1"/>
  <c r="J73" i="39" s="1"/>
  <c r="J79" i="39" s="1"/>
  <c r="J85" i="39" s="1"/>
  <c r="J90" i="39" s="1"/>
  <c r="C45" i="39"/>
  <c r="C51" i="39" s="1"/>
  <c r="C57" i="39" s="1"/>
  <c r="C62" i="39" s="1"/>
  <c r="C68" i="39" s="1"/>
  <c r="C73" i="39" s="1"/>
  <c r="C79" i="39" s="1"/>
  <c r="C85" i="39" s="1"/>
  <c r="C90" i="39" s="1"/>
  <c r="C95" i="39" s="1"/>
  <c r="D40" i="39"/>
  <c r="D45" i="39" s="1"/>
  <c r="D51" i="39" s="1"/>
  <c r="D57" i="39" s="1"/>
  <c r="D62" i="39" s="1"/>
  <c r="D68" i="39" s="1"/>
  <c r="D73" i="39" s="1"/>
  <c r="D79" i="39" s="1"/>
  <c r="D85" i="39" s="1"/>
  <c r="D90" i="39" s="1"/>
  <c r="E40" i="39"/>
  <c r="E45" i="39" s="1"/>
  <c r="E51" i="39" s="1"/>
  <c r="E57" i="39" s="1"/>
  <c r="E62" i="39" s="1"/>
  <c r="E68" i="39" s="1"/>
  <c r="E73" i="39" s="1"/>
  <c r="E79" i="39" s="1"/>
  <c r="E85" i="39" s="1"/>
  <c r="E90" i="39" s="1"/>
  <c r="F40" i="39"/>
  <c r="G40" i="39"/>
  <c r="G45" i="39" s="1"/>
  <c r="G51" i="39" s="1"/>
  <c r="G57" i="39" s="1"/>
  <c r="G62" i="39" s="1"/>
  <c r="G68" i="39" s="1"/>
  <c r="G73" i="39" s="1"/>
  <c r="G79" i="39" s="1"/>
  <c r="G85" i="39" s="1"/>
  <c r="G90" i="39" s="1"/>
  <c r="H40" i="39"/>
  <c r="H45" i="39" s="1"/>
  <c r="H51" i="39" s="1"/>
  <c r="H57" i="39" s="1"/>
  <c r="H62" i="39" s="1"/>
  <c r="H68" i="39" s="1"/>
  <c r="H73" i="39" s="1"/>
  <c r="H79" i="39" s="1"/>
  <c r="H85" i="39" s="1"/>
  <c r="H90" i="39" s="1"/>
  <c r="I40" i="39"/>
  <c r="I45" i="39" s="1"/>
  <c r="I51" i="39" s="1"/>
  <c r="I57" i="39" s="1"/>
  <c r="I62" i="39" s="1"/>
  <c r="I68" i="39" s="1"/>
  <c r="I73" i="39" s="1"/>
  <c r="I79" i="39" s="1"/>
  <c r="I85" i="39" s="1"/>
  <c r="I90" i="39" s="1"/>
  <c r="J40" i="39"/>
  <c r="K40" i="39"/>
  <c r="K45" i="39" s="1"/>
  <c r="K51" i="39" s="1"/>
  <c r="K57" i="39" s="1"/>
  <c r="K62" i="39" s="1"/>
  <c r="K68" i="39" s="1"/>
  <c r="K73" i="39" s="1"/>
  <c r="K79" i="39" s="1"/>
  <c r="K85" i="39" s="1"/>
  <c r="K90" i="39" s="1"/>
  <c r="L40" i="39"/>
  <c r="L45" i="39" s="1"/>
  <c r="L51" i="39" s="1"/>
  <c r="L57" i="39" s="1"/>
  <c r="L62" i="39" s="1"/>
  <c r="L68" i="39" s="1"/>
  <c r="L73" i="39" s="1"/>
  <c r="L79" i="39" s="1"/>
  <c r="L85" i="39" s="1"/>
  <c r="L90" i="39" s="1"/>
  <c r="M40" i="39"/>
  <c r="M45" i="39" s="1"/>
  <c r="M51" i="39" s="1"/>
  <c r="M57" i="39" s="1"/>
  <c r="M62" i="39" s="1"/>
  <c r="M68" i="39" s="1"/>
  <c r="M73" i="39" s="1"/>
  <c r="M79" i="39" s="1"/>
  <c r="M85" i="39" s="1"/>
  <c r="M90" i="39" s="1"/>
  <c r="C40" i="39"/>
  <c r="D59" i="11"/>
  <c r="D67" i="11" s="1"/>
  <c r="D75" i="11" s="1"/>
  <c r="D82" i="11" s="1"/>
  <c r="D90" i="11" s="1"/>
  <c r="D97" i="11" s="1"/>
  <c r="D44" i="11" s="1"/>
  <c r="D105" i="11" s="1"/>
  <c r="D113" i="11" s="1"/>
  <c r="D120" i="11" s="1"/>
  <c r="H59" i="11"/>
  <c r="H67" i="11" s="1"/>
  <c r="H75" i="11" s="1"/>
  <c r="H82" i="11" s="1"/>
  <c r="H90" i="11" s="1"/>
  <c r="H97" i="11" s="1"/>
  <c r="H44" i="11" s="1"/>
  <c r="H105" i="11" s="1"/>
  <c r="H113" i="11" s="1"/>
  <c r="H120" i="11" s="1"/>
  <c r="L59" i="11"/>
  <c r="L67" i="11" s="1"/>
  <c r="L75" i="11" s="1"/>
  <c r="L82" i="11" s="1"/>
  <c r="L90" i="11" s="1"/>
  <c r="L97" i="11" s="1"/>
  <c r="L44" i="11" s="1"/>
  <c r="L105" i="11" s="1"/>
  <c r="L113" i="11" s="1"/>
  <c r="L120" i="11" s="1"/>
  <c r="D52" i="11"/>
  <c r="E52" i="11"/>
  <c r="E59" i="11" s="1"/>
  <c r="E67" i="11" s="1"/>
  <c r="E75" i="11" s="1"/>
  <c r="E82" i="11" s="1"/>
  <c r="E90" i="11" s="1"/>
  <c r="E97" i="11" s="1"/>
  <c r="E44" i="11" s="1"/>
  <c r="E105" i="11" s="1"/>
  <c r="E113" i="11" s="1"/>
  <c r="E120" i="11" s="1"/>
  <c r="F52" i="11"/>
  <c r="F59" i="11" s="1"/>
  <c r="F67" i="11" s="1"/>
  <c r="F75" i="11" s="1"/>
  <c r="F82" i="11" s="1"/>
  <c r="F90" i="11" s="1"/>
  <c r="F97" i="11" s="1"/>
  <c r="F44" i="11" s="1"/>
  <c r="F105" i="11" s="1"/>
  <c r="F113" i="11" s="1"/>
  <c r="F120" i="11" s="1"/>
  <c r="G52" i="11"/>
  <c r="G59" i="11" s="1"/>
  <c r="G67" i="11" s="1"/>
  <c r="G75" i="11" s="1"/>
  <c r="G82" i="11" s="1"/>
  <c r="G90" i="11" s="1"/>
  <c r="G97" i="11" s="1"/>
  <c r="G44" i="11" s="1"/>
  <c r="G105" i="11" s="1"/>
  <c r="G113" i="11" s="1"/>
  <c r="G120" i="11" s="1"/>
  <c r="H52" i="11"/>
  <c r="I52" i="11"/>
  <c r="I59" i="11" s="1"/>
  <c r="I67" i="11" s="1"/>
  <c r="I75" i="11" s="1"/>
  <c r="I82" i="11" s="1"/>
  <c r="I90" i="11" s="1"/>
  <c r="I97" i="11" s="1"/>
  <c r="I44" i="11" s="1"/>
  <c r="I105" i="11" s="1"/>
  <c r="I113" i="11" s="1"/>
  <c r="I120" i="11" s="1"/>
  <c r="J52" i="11"/>
  <c r="J59" i="11" s="1"/>
  <c r="J67" i="11" s="1"/>
  <c r="J75" i="11" s="1"/>
  <c r="J82" i="11" s="1"/>
  <c r="J90" i="11" s="1"/>
  <c r="J97" i="11" s="1"/>
  <c r="J44" i="11" s="1"/>
  <c r="J105" i="11" s="1"/>
  <c r="J113" i="11" s="1"/>
  <c r="J120" i="11" s="1"/>
  <c r="K52" i="11"/>
  <c r="K59" i="11" s="1"/>
  <c r="K67" i="11" s="1"/>
  <c r="K75" i="11" s="1"/>
  <c r="K82" i="11" s="1"/>
  <c r="K90" i="11" s="1"/>
  <c r="K97" i="11" s="1"/>
  <c r="K44" i="11" s="1"/>
  <c r="K105" i="11" s="1"/>
  <c r="K113" i="11" s="1"/>
  <c r="K120" i="11" s="1"/>
  <c r="L52" i="11"/>
  <c r="M52" i="11"/>
  <c r="M59" i="11" s="1"/>
  <c r="M67" i="11" s="1"/>
  <c r="M75" i="11" s="1"/>
  <c r="M82" i="11" s="1"/>
  <c r="M90" i="11" s="1"/>
  <c r="M97" i="11" s="1"/>
  <c r="M44" i="11" s="1"/>
  <c r="M105" i="11" s="1"/>
  <c r="M113" i="11" s="1"/>
  <c r="M120" i="11" s="1"/>
  <c r="C52" i="11"/>
  <c r="C59" i="11" s="1"/>
  <c r="C67" i="11" s="1"/>
  <c r="C75" i="11" s="1"/>
  <c r="C82" i="11" s="1"/>
  <c r="C90" i="11" s="1"/>
  <c r="C97" i="11" s="1"/>
  <c r="C44" i="11" s="1"/>
  <c r="C105" i="11" s="1"/>
  <c r="C113" i="11" s="1"/>
  <c r="C120" i="11" s="1"/>
  <c r="C128" i="11" s="1"/>
  <c r="C126" i="39"/>
  <c r="I45" i="37"/>
  <c r="I51" i="37" s="1"/>
  <c r="I57" i="37" s="1"/>
  <c r="I62" i="37" s="1"/>
  <c r="I68" i="37" s="1"/>
  <c r="I73" i="37" s="1"/>
  <c r="I79" i="37" s="1"/>
  <c r="I85" i="37" s="1"/>
  <c r="I90" i="37" s="1"/>
  <c r="I96" i="37" s="1"/>
  <c r="M45" i="37"/>
  <c r="M51" i="37" s="1"/>
  <c r="M57" i="37" s="1"/>
  <c r="M62" i="37" s="1"/>
  <c r="M68" i="37" s="1"/>
  <c r="M73" i="37" s="1"/>
  <c r="M79" i="37" s="1"/>
  <c r="M85" i="37" s="1"/>
  <c r="M90" i="37" s="1"/>
  <c r="M96" i="37" s="1"/>
  <c r="D40" i="37"/>
  <c r="D45" i="37" s="1"/>
  <c r="D51" i="37" s="1"/>
  <c r="D57" i="37" s="1"/>
  <c r="D62" i="37" s="1"/>
  <c r="D68" i="37" s="1"/>
  <c r="D73" i="37" s="1"/>
  <c r="D79" i="37" s="1"/>
  <c r="D85" i="37" s="1"/>
  <c r="D90" i="37" s="1"/>
  <c r="D96" i="37" s="1"/>
  <c r="E40" i="37"/>
  <c r="E45" i="37" s="1"/>
  <c r="E51" i="37" s="1"/>
  <c r="E57" i="37" s="1"/>
  <c r="E62" i="37" s="1"/>
  <c r="E68" i="37" s="1"/>
  <c r="E73" i="37" s="1"/>
  <c r="E79" i="37" s="1"/>
  <c r="E85" i="37" s="1"/>
  <c r="E90" i="37" s="1"/>
  <c r="E96" i="37" s="1"/>
  <c r="F40" i="37"/>
  <c r="F45" i="37" s="1"/>
  <c r="F51" i="37" s="1"/>
  <c r="F57" i="37" s="1"/>
  <c r="F62" i="37" s="1"/>
  <c r="F68" i="37" s="1"/>
  <c r="F73" i="37" s="1"/>
  <c r="F79" i="37" s="1"/>
  <c r="F85" i="37" s="1"/>
  <c r="F90" i="37" s="1"/>
  <c r="F96" i="37" s="1"/>
  <c r="G40" i="37"/>
  <c r="G45" i="37" s="1"/>
  <c r="G51" i="37" s="1"/>
  <c r="G57" i="37" s="1"/>
  <c r="G62" i="37" s="1"/>
  <c r="G68" i="37" s="1"/>
  <c r="G73" i="37" s="1"/>
  <c r="G79" i="37" s="1"/>
  <c r="G85" i="37" s="1"/>
  <c r="G90" i="37" s="1"/>
  <c r="G96" i="37" s="1"/>
  <c r="H40" i="37"/>
  <c r="H45" i="37" s="1"/>
  <c r="H51" i="37" s="1"/>
  <c r="H57" i="37" s="1"/>
  <c r="H62" i="37" s="1"/>
  <c r="H68" i="37" s="1"/>
  <c r="H73" i="37" s="1"/>
  <c r="H79" i="37" s="1"/>
  <c r="H85" i="37" s="1"/>
  <c r="H90" i="37" s="1"/>
  <c r="H96" i="37" s="1"/>
  <c r="I40" i="37"/>
  <c r="J40" i="37"/>
  <c r="J45" i="37" s="1"/>
  <c r="J51" i="37" s="1"/>
  <c r="J57" i="37" s="1"/>
  <c r="J62" i="37" s="1"/>
  <c r="J68" i="37" s="1"/>
  <c r="J73" i="37" s="1"/>
  <c r="J79" i="37" s="1"/>
  <c r="J85" i="37" s="1"/>
  <c r="J90" i="37" s="1"/>
  <c r="J96" i="37" s="1"/>
  <c r="K40" i="37"/>
  <c r="K45" i="37" s="1"/>
  <c r="K51" i="37" s="1"/>
  <c r="K57" i="37" s="1"/>
  <c r="K62" i="37" s="1"/>
  <c r="K68" i="37" s="1"/>
  <c r="K73" i="37" s="1"/>
  <c r="K79" i="37" s="1"/>
  <c r="K85" i="37" s="1"/>
  <c r="K90" i="37" s="1"/>
  <c r="K96" i="37" s="1"/>
  <c r="L40" i="37"/>
  <c r="L45" i="37" s="1"/>
  <c r="L51" i="37" s="1"/>
  <c r="L57" i="37" s="1"/>
  <c r="L62" i="37" s="1"/>
  <c r="L68" i="37" s="1"/>
  <c r="L73" i="37" s="1"/>
  <c r="L79" i="37" s="1"/>
  <c r="L85" i="37" s="1"/>
  <c r="L90" i="37" s="1"/>
  <c r="L96" i="37" s="1"/>
  <c r="M40" i="37"/>
  <c r="C40" i="37"/>
  <c r="C45" i="37" s="1"/>
  <c r="C51" i="37" s="1"/>
  <c r="C57" i="37" s="1"/>
  <c r="C62" i="37" s="1"/>
  <c r="C68" i="37" s="1"/>
  <c r="C73" i="37" s="1"/>
  <c r="C79" i="37" s="1"/>
  <c r="C85" i="37" s="1"/>
  <c r="C90" i="37" s="1"/>
  <c r="C96" i="37" s="1"/>
  <c r="C129" i="37"/>
  <c r="C41" i="37"/>
  <c r="F101" i="37" l="1"/>
  <c r="F125" i="37"/>
  <c r="F131" i="37" s="1"/>
  <c r="F134" i="37" s="1"/>
  <c r="L101" i="37"/>
  <c r="L125" i="37"/>
  <c r="L131" i="37" s="1"/>
  <c r="L134" i="37" s="1"/>
  <c r="H101" i="37"/>
  <c r="H125" i="37"/>
  <c r="H131" i="37" s="1"/>
  <c r="H134" i="37" s="1"/>
  <c r="D101" i="37"/>
  <c r="D125" i="37"/>
  <c r="D131" i="37" s="1"/>
  <c r="D134" i="37" s="1"/>
  <c r="C101" i="37"/>
  <c r="C125" i="37"/>
  <c r="C131" i="37" s="1"/>
  <c r="C134" i="37" s="1"/>
  <c r="J101" i="37"/>
  <c r="J125" i="37"/>
  <c r="J131" i="37" s="1"/>
  <c r="J134" i="37" s="1"/>
  <c r="I101" i="37"/>
  <c r="I125" i="37"/>
  <c r="I131" i="37" s="1"/>
  <c r="I134" i="37" s="1"/>
  <c r="E101" i="37"/>
  <c r="E125" i="37"/>
  <c r="E131" i="37" s="1"/>
  <c r="E134" i="37" s="1"/>
  <c r="K101" i="37"/>
  <c r="K125" i="37"/>
  <c r="K131" i="37" s="1"/>
  <c r="K134" i="37" s="1"/>
  <c r="G101" i="37"/>
  <c r="G125" i="37"/>
  <c r="G131" i="37" s="1"/>
  <c r="G134" i="37" s="1"/>
  <c r="M101" i="37"/>
  <c r="M125" i="37"/>
  <c r="M131" i="37" s="1"/>
  <c r="M134" i="37" s="1"/>
  <c r="G179" i="11"/>
  <c r="H192" i="11"/>
  <c r="G192" i="11"/>
  <c r="F180" i="11"/>
  <c r="L37" i="40"/>
  <c r="K37" i="40"/>
  <c r="J37" i="40"/>
  <c r="I37" i="40"/>
  <c r="H37" i="40"/>
  <c r="G37" i="40"/>
  <c r="F37" i="40"/>
  <c r="E37" i="40"/>
  <c r="D37" i="40"/>
  <c r="C37" i="40"/>
  <c r="C56" i="40" s="1"/>
  <c r="L36" i="40"/>
  <c r="K36" i="40"/>
  <c r="J36" i="40"/>
  <c r="I36" i="40"/>
  <c r="H36" i="40"/>
  <c r="G36" i="40"/>
  <c r="F36" i="40"/>
  <c r="E36" i="40"/>
  <c r="D36" i="40"/>
  <c r="C36" i="40"/>
  <c r="C55" i="40" s="1"/>
  <c r="L35" i="40"/>
  <c r="K35" i="40"/>
  <c r="J35" i="40"/>
  <c r="I35" i="40"/>
  <c r="H35" i="40"/>
  <c r="G35" i="40"/>
  <c r="F35" i="40"/>
  <c r="E35" i="40"/>
  <c r="D35" i="40"/>
  <c r="C35" i="40"/>
  <c r="C54" i="40" s="1"/>
  <c r="L33" i="40"/>
  <c r="K33" i="40"/>
  <c r="J33" i="40"/>
  <c r="I33" i="40"/>
  <c r="H33" i="40"/>
  <c r="G33" i="40"/>
  <c r="F33" i="40"/>
  <c r="E33" i="40"/>
  <c r="D33" i="40"/>
  <c r="C33" i="40"/>
  <c r="C52" i="40" s="1"/>
  <c r="L32" i="40"/>
  <c r="K32" i="40"/>
  <c r="J32" i="40"/>
  <c r="I32" i="40"/>
  <c r="H32" i="40"/>
  <c r="G32" i="40"/>
  <c r="F32" i="40"/>
  <c r="E32" i="40"/>
  <c r="D32" i="40"/>
  <c r="C32" i="40"/>
  <c r="C51" i="40" s="1"/>
  <c r="L31" i="40"/>
  <c r="K31" i="40"/>
  <c r="J31" i="40"/>
  <c r="I31" i="40"/>
  <c r="H31" i="40"/>
  <c r="G31" i="40"/>
  <c r="F31" i="40"/>
  <c r="E31" i="40"/>
  <c r="D31" i="40"/>
  <c r="C31" i="40"/>
  <c r="C50" i="40" s="1"/>
  <c r="D137" i="39" s="1"/>
  <c r="L28" i="40"/>
  <c r="K28" i="40"/>
  <c r="J28" i="40"/>
  <c r="I28" i="40"/>
  <c r="H28" i="40"/>
  <c r="G28" i="40"/>
  <c r="F28" i="40"/>
  <c r="E28" i="40"/>
  <c r="D28" i="40"/>
  <c r="C28" i="40"/>
  <c r="C47" i="40" s="1"/>
  <c r="D47" i="40" s="1"/>
  <c r="E47" i="40" s="1"/>
  <c r="L27" i="40"/>
  <c r="K27" i="40"/>
  <c r="J27" i="40"/>
  <c r="I27" i="40"/>
  <c r="H27" i="40"/>
  <c r="G27" i="40"/>
  <c r="F27" i="40"/>
  <c r="E27" i="40"/>
  <c r="D27" i="40"/>
  <c r="C27" i="40"/>
  <c r="C46" i="40" s="1"/>
  <c r="L26" i="40"/>
  <c r="K26" i="40"/>
  <c r="J26" i="40"/>
  <c r="I26" i="40"/>
  <c r="H26" i="40"/>
  <c r="G26" i="40"/>
  <c r="F26" i="40"/>
  <c r="E26" i="40"/>
  <c r="D26" i="40"/>
  <c r="C26" i="40"/>
  <c r="C45" i="40" s="1"/>
  <c r="L24" i="40"/>
  <c r="K24" i="40"/>
  <c r="J24" i="40"/>
  <c r="I24" i="40"/>
  <c r="H24" i="40"/>
  <c r="G24" i="40"/>
  <c r="F24" i="40"/>
  <c r="E24" i="40"/>
  <c r="D24" i="40"/>
  <c r="C24" i="40"/>
  <c r="C43" i="40" s="1"/>
  <c r="L23" i="40"/>
  <c r="K23" i="40"/>
  <c r="J23" i="40"/>
  <c r="I23" i="40"/>
  <c r="H23" i="40"/>
  <c r="G23" i="40"/>
  <c r="F23" i="40"/>
  <c r="E23" i="40"/>
  <c r="D23" i="40"/>
  <c r="C23" i="40"/>
  <c r="C42" i="40" s="1"/>
  <c r="L22" i="40"/>
  <c r="K22" i="40"/>
  <c r="J22" i="40"/>
  <c r="I22" i="40"/>
  <c r="H22" i="40"/>
  <c r="G22" i="40"/>
  <c r="F22" i="40"/>
  <c r="E22" i="40"/>
  <c r="D22" i="40"/>
  <c r="C22" i="40"/>
  <c r="C41" i="40" s="1"/>
  <c r="D136" i="39" s="1"/>
  <c r="D56" i="40" l="1"/>
  <c r="E56" i="40" s="1"/>
  <c r="F56" i="40" s="1"/>
  <c r="G56" i="40" s="1"/>
  <c r="H56" i="40" s="1"/>
  <c r="I56" i="40" s="1"/>
  <c r="J56" i="40" s="1"/>
  <c r="K56" i="40" s="1"/>
  <c r="L56" i="40" s="1"/>
  <c r="I192" i="11"/>
  <c r="G180" i="11"/>
  <c r="H179" i="11"/>
  <c r="D45" i="40"/>
  <c r="D129" i="37"/>
  <c r="D54" i="40"/>
  <c r="D128" i="37"/>
  <c r="D41" i="40"/>
  <c r="D50" i="40"/>
  <c r="D42" i="40"/>
  <c r="D125" i="39"/>
  <c r="D51" i="40"/>
  <c r="D126" i="39"/>
  <c r="D43" i="40"/>
  <c r="E43" i="40" s="1"/>
  <c r="F43" i="40" s="1"/>
  <c r="G43" i="40" s="1"/>
  <c r="H43" i="40" s="1"/>
  <c r="I43" i="40" s="1"/>
  <c r="J43" i="40" s="1"/>
  <c r="K43" i="40" s="1"/>
  <c r="L43" i="40" s="1"/>
  <c r="D46" i="40"/>
  <c r="E46" i="40" s="1"/>
  <c r="F46" i="40" s="1"/>
  <c r="G46" i="40" s="1"/>
  <c r="H46" i="40" s="1"/>
  <c r="I46" i="40" s="1"/>
  <c r="J46" i="40" s="1"/>
  <c r="K46" i="40" s="1"/>
  <c r="L46" i="40" s="1"/>
  <c r="D52" i="40"/>
  <c r="E52" i="40" s="1"/>
  <c r="F52" i="40" s="1"/>
  <c r="G52" i="40" s="1"/>
  <c r="H52" i="40" s="1"/>
  <c r="I52" i="40" s="1"/>
  <c r="J52" i="40" s="1"/>
  <c r="K52" i="40" s="1"/>
  <c r="L52" i="40" s="1"/>
  <c r="D55" i="40"/>
  <c r="E55" i="40" s="1"/>
  <c r="F55" i="40" s="1"/>
  <c r="G55" i="40" s="1"/>
  <c r="H55" i="40" s="1"/>
  <c r="I55" i="40" s="1"/>
  <c r="J55" i="40" s="1"/>
  <c r="K55" i="40" s="1"/>
  <c r="L55" i="40" s="1"/>
  <c r="F47" i="40"/>
  <c r="G47" i="40" s="1"/>
  <c r="H47" i="40" s="1"/>
  <c r="I47" i="40" s="1"/>
  <c r="J47" i="40" s="1"/>
  <c r="K47" i="40" s="1"/>
  <c r="L47" i="40" s="1"/>
  <c r="L56" i="29"/>
  <c r="L55" i="29"/>
  <c r="K73" i="29"/>
  <c r="K78" i="29" s="1"/>
  <c r="F73" i="29"/>
  <c r="F78" i="29" s="1"/>
  <c r="J73" i="29"/>
  <c r="J78" i="29" s="1"/>
  <c r="L73" i="29"/>
  <c r="L78" i="29" s="1"/>
  <c r="M73" i="29"/>
  <c r="M78" i="29" s="1"/>
  <c r="C66" i="29"/>
  <c r="C73" i="29" s="1"/>
  <c r="C78" i="29" s="1"/>
  <c r="D66" i="29"/>
  <c r="D73" i="29" s="1"/>
  <c r="D78" i="29" s="1"/>
  <c r="E66" i="29"/>
  <c r="E73" i="29" s="1"/>
  <c r="E78" i="29" s="1"/>
  <c r="F66" i="29"/>
  <c r="G66" i="29"/>
  <c r="G73" i="29" s="1"/>
  <c r="G78" i="29" s="1"/>
  <c r="H66" i="29"/>
  <c r="H73" i="29" s="1"/>
  <c r="H78" i="29" s="1"/>
  <c r="I66" i="29"/>
  <c r="I73" i="29" s="1"/>
  <c r="I78" i="29" s="1"/>
  <c r="B66" i="29"/>
  <c r="B73" i="29" s="1"/>
  <c r="B78" i="29" s="1"/>
  <c r="C61" i="29"/>
  <c r="D61" i="29"/>
  <c r="E61" i="29"/>
  <c r="F61" i="29"/>
  <c r="G61" i="29"/>
  <c r="H61" i="29"/>
  <c r="I61" i="29"/>
  <c r="L61" i="29"/>
  <c r="M61" i="29"/>
  <c r="B61" i="29"/>
  <c r="E50" i="40" l="1"/>
  <c r="E137" i="39"/>
  <c r="L57" i="29"/>
  <c r="E41" i="40"/>
  <c r="E136" i="39"/>
  <c r="J192" i="11"/>
  <c r="H180" i="11"/>
  <c r="I179" i="11"/>
  <c r="E54" i="40"/>
  <c r="E128" i="37"/>
  <c r="E45" i="40"/>
  <c r="E129" i="37"/>
  <c r="E51" i="40"/>
  <c r="E126" i="39"/>
  <c r="E42" i="40"/>
  <c r="E125" i="39"/>
  <c r="F41" i="40" l="1"/>
  <c r="F136" i="39"/>
  <c r="F50" i="40"/>
  <c r="F137" i="39"/>
  <c r="K192" i="11"/>
  <c r="I180" i="11"/>
  <c r="J179" i="11"/>
  <c r="F45" i="40"/>
  <c r="F129" i="37"/>
  <c r="F54" i="40"/>
  <c r="F128" i="37"/>
  <c r="F51" i="40"/>
  <c r="F126" i="39"/>
  <c r="F42" i="40"/>
  <c r="F125" i="39"/>
  <c r="D5" i="25"/>
  <c r="G50" i="40" l="1"/>
  <c r="G137" i="39"/>
  <c r="G41" i="40"/>
  <c r="G136" i="39"/>
  <c r="L192" i="11"/>
  <c r="M192" i="11"/>
  <c r="K179" i="11"/>
  <c r="J180" i="11"/>
  <c r="G54" i="40"/>
  <c r="G128" i="37"/>
  <c r="G45" i="40"/>
  <c r="G129" i="37"/>
  <c r="G51" i="40"/>
  <c r="G126" i="39"/>
  <c r="G42" i="40"/>
  <c r="G125" i="39"/>
  <c r="D95" i="39"/>
  <c r="E95" i="39"/>
  <c r="F95" i="39"/>
  <c r="G95" i="39"/>
  <c r="H95" i="39"/>
  <c r="I95" i="39"/>
  <c r="J95" i="39"/>
  <c r="K95" i="39"/>
  <c r="L95" i="39"/>
  <c r="M95" i="39"/>
  <c r="E41" i="39"/>
  <c r="C41" i="39"/>
  <c r="B96" i="39"/>
  <c r="B97" i="39"/>
  <c r="B101" i="39"/>
  <c r="B102" i="39"/>
  <c r="A102" i="39"/>
  <c r="A101" i="39"/>
  <c r="A112" i="39" s="1"/>
  <c r="A97" i="39"/>
  <c r="A96" i="39"/>
  <c r="D128" i="11"/>
  <c r="E128" i="11"/>
  <c r="F128" i="11"/>
  <c r="G128" i="11"/>
  <c r="H128" i="11"/>
  <c r="I128" i="11"/>
  <c r="J128" i="11"/>
  <c r="K128" i="11"/>
  <c r="L128" i="11"/>
  <c r="M128" i="11"/>
  <c r="A130" i="11"/>
  <c r="B130" i="11"/>
  <c r="A131" i="11"/>
  <c r="B131" i="11"/>
  <c r="A132" i="11"/>
  <c r="B132" i="11"/>
  <c r="B129" i="11"/>
  <c r="A129" i="11"/>
  <c r="G135" i="37"/>
  <c r="H135" i="37" s="1"/>
  <c r="I135" i="37" s="1"/>
  <c r="J135" i="37" s="1"/>
  <c r="K135" i="37" s="1"/>
  <c r="L135" i="37" s="1"/>
  <c r="M135" i="37" s="1"/>
  <c r="D80" i="37"/>
  <c r="D127" i="37" s="1"/>
  <c r="E80" i="37"/>
  <c r="E127" i="37" s="1"/>
  <c r="F80" i="37"/>
  <c r="F127" i="37" s="1"/>
  <c r="G80" i="37"/>
  <c r="G127" i="37" s="1"/>
  <c r="H80" i="37"/>
  <c r="H127" i="37" s="1"/>
  <c r="I80" i="37"/>
  <c r="I127" i="37" s="1"/>
  <c r="J80" i="37"/>
  <c r="J127" i="37" s="1"/>
  <c r="K80" i="37"/>
  <c r="K127" i="37" s="1"/>
  <c r="L80" i="37"/>
  <c r="L127" i="37" s="1"/>
  <c r="M80" i="37"/>
  <c r="M127" i="37" s="1"/>
  <c r="D81" i="37"/>
  <c r="E81" i="37"/>
  <c r="F81" i="37"/>
  <c r="G81" i="37"/>
  <c r="H81" i="37"/>
  <c r="I81" i="37"/>
  <c r="J81" i="37"/>
  <c r="K81" i="37"/>
  <c r="L81" i="37"/>
  <c r="M81" i="37"/>
  <c r="D82" i="37"/>
  <c r="E82" i="37"/>
  <c r="F82" i="37"/>
  <c r="G82" i="37"/>
  <c r="H82" i="37"/>
  <c r="I82" i="37"/>
  <c r="J82" i="37"/>
  <c r="K82" i="37"/>
  <c r="L82" i="37"/>
  <c r="M82" i="37"/>
  <c r="C80" i="37"/>
  <c r="C127" i="37" s="1"/>
  <c r="C81" i="37"/>
  <c r="C82" i="37"/>
  <c r="C10" i="25"/>
  <c r="C14" i="25" s="1"/>
  <c r="D10" i="25"/>
  <c r="E10" i="25"/>
  <c r="F10" i="25"/>
  <c r="G10" i="25"/>
  <c r="H10" i="25"/>
  <c r="I10" i="25"/>
  <c r="J10" i="25"/>
  <c r="K10" i="25"/>
  <c r="L10" i="25"/>
  <c r="B10" i="25"/>
  <c r="B14" i="25" s="1"/>
  <c r="C5" i="25"/>
  <c r="C9" i="25" s="1"/>
  <c r="D9" i="25"/>
  <c r="E5" i="25"/>
  <c r="E9" i="25" s="1"/>
  <c r="F5" i="25"/>
  <c r="F9" i="25" s="1"/>
  <c r="G5" i="25"/>
  <c r="G9" i="25" s="1"/>
  <c r="H5" i="25"/>
  <c r="H9" i="25" s="1"/>
  <c r="I5" i="25"/>
  <c r="I9" i="25" s="1"/>
  <c r="J5" i="25"/>
  <c r="J9" i="25" s="1"/>
  <c r="K5" i="25"/>
  <c r="K9" i="25" s="1"/>
  <c r="L5" i="25"/>
  <c r="L9" i="25" s="1"/>
  <c r="B5" i="25"/>
  <c r="B83" i="29"/>
  <c r="B92" i="29" s="1"/>
  <c r="C80" i="33"/>
  <c r="E81" i="33"/>
  <c r="E80" i="33"/>
  <c r="E79" i="33"/>
  <c r="E78" i="33"/>
  <c r="D81" i="33"/>
  <c r="D80" i="33"/>
  <c r="D79" i="33"/>
  <c r="D78" i="33"/>
  <c r="C81" i="33"/>
  <c r="C79" i="33"/>
  <c r="C78" i="33"/>
  <c r="C82" i="33" s="1"/>
  <c r="C59" i="33"/>
  <c r="M60" i="33"/>
  <c r="L60" i="33"/>
  <c r="K60" i="33"/>
  <c r="J60" i="33"/>
  <c r="I60" i="33"/>
  <c r="H60" i="33"/>
  <c r="G60" i="33"/>
  <c r="F60" i="33"/>
  <c r="E60" i="33"/>
  <c r="D60" i="33"/>
  <c r="C60" i="33"/>
  <c r="M59" i="33"/>
  <c r="L59" i="33"/>
  <c r="K59" i="33"/>
  <c r="K61" i="33" s="1"/>
  <c r="J59" i="33"/>
  <c r="J61" i="33" s="1"/>
  <c r="I59" i="33"/>
  <c r="H59" i="33"/>
  <c r="G59" i="33"/>
  <c r="F59" i="33"/>
  <c r="F61" i="33" s="1"/>
  <c r="E59" i="33"/>
  <c r="D59" i="33"/>
  <c r="D61" i="33" s="1"/>
  <c r="F78" i="33"/>
  <c r="G78" i="33"/>
  <c r="H78" i="33"/>
  <c r="I78" i="33"/>
  <c r="J78" i="33"/>
  <c r="K78" i="33"/>
  <c r="L78" i="33"/>
  <c r="M78" i="33"/>
  <c r="F79" i="33"/>
  <c r="G79" i="33"/>
  <c r="H79" i="33"/>
  <c r="I79" i="33"/>
  <c r="J79" i="33"/>
  <c r="K79" i="33"/>
  <c r="L79" i="33"/>
  <c r="M79" i="33"/>
  <c r="F80" i="33"/>
  <c r="G80" i="33"/>
  <c r="H80" i="33"/>
  <c r="I80" i="33"/>
  <c r="J80" i="33"/>
  <c r="K80" i="33"/>
  <c r="L80" i="33"/>
  <c r="M80" i="33"/>
  <c r="F81" i="33"/>
  <c r="G81" i="33"/>
  <c r="H81" i="33"/>
  <c r="I81" i="33"/>
  <c r="J81" i="33"/>
  <c r="K81" i="33"/>
  <c r="L81" i="33"/>
  <c r="M81" i="33"/>
  <c r="F82" i="33"/>
  <c r="C44" i="33"/>
  <c r="M45" i="33"/>
  <c r="L45" i="33"/>
  <c r="K45" i="33"/>
  <c r="J45" i="33"/>
  <c r="I45" i="33"/>
  <c r="H45" i="33"/>
  <c r="G45" i="33"/>
  <c r="F45" i="33"/>
  <c r="E45" i="33"/>
  <c r="D45" i="33"/>
  <c r="C45" i="33"/>
  <c r="M44" i="33"/>
  <c r="L44" i="33"/>
  <c r="L46" i="33" s="1"/>
  <c r="K44" i="33"/>
  <c r="K46" i="33" s="1"/>
  <c r="J44" i="33"/>
  <c r="I44" i="33"/>
  <c r="H44" i="33"/>
  <c r="H46" i="33" s="1"/>
  <c r="G44" i="33"/>
  <c r="F44" i="33"/>
  <c r="E44" i="33"/>
  <c r="D44" i="33"/>
  <c r="D46" i="33" s="1"/>
  <c r="D26" i="33"/>
  <c r="E26" i="33"/>
  <c r="F26" i="33"/>
  <c r="G26" i="33"/>
  <c r="H26" i="33"/>
  <c r="I26" i="33"/>
  <c r="J26" i="33"/>
  <c r="K26" i="33"/>
  <c r="L26" i="33"/>
  <c r="M26" i="33"/>
  <c r="C26" i="33"/>
  <c r="D29" i="33"/>
  <c r="E29" i="33"/>
  <c r="F29" i="33"/>
  <c r="G29" i="33"/>
  <c r="H29" i="33"/>
  <c r="I29" i="33"/>
  <c r="J29" i="33"/>
  <c r="K29" i="33"/>
  <c r="L29" i="33"/>
  <c r="L31" i="33" s="1"/>
  <c r="M29" i="33"/>
  <c r="D30" i="33"/>
  <c r="D31" i="33" s="1"/>
  <c r="E30" i="33"/>
  <c r="F30" i="33"/>
  <c r="F31" i="33" s="1"/>
  <c r="G30" i="33"/>
  <c r="G31" i="33" s="1"/>
  <c r="H30" i="33"/>
  <c r="I30" i="33"/>
  <c r="J30" i="33"/>
  <c r="J31" i="33" s="1"/>
  <c r="K30" i="33"/>
  <c r="K31" i="33" s="1"/>
  <c r="L30" i="33"/>
  <c r="M30" i="33"/>
  <c r="C30" i="33"/>
  <c r="C29" i="33"/>
  <c r="C31" i="33" s="1"/>
  <c r="H31" i="33" l="1"/>
  <c r="G46" i="33"/>
  <c r="H61" i="33"/>
  <c r="L61" i="33"/>
  <c r="H41" i="40"/>
  <c r="H136" i="39"/>
  <c r="M31" i="33"/>
  <c r="I31" i="33"/>
  <c r="E31" i="33"/>
  <c r="G61" i="33"/>
  <c r="C61" i="33"/>
  <c r="D82" i="33"/>
  <c r="E82" i="33"/>
  <c r="H50" i="40"/>
  <c r="H137" i="39"/>
  <c r="D10" i="33"/>
  <c r="D15" i="33" s="1"/>
  <c r="E46" i="33"/>
  <c r="E10" i="33" s="1"/>
  <c r="E15" i="33" s="1"/>
  <c r="E61" i="33"/>
  <c r="I61" i="33"/>
  <c r="M61" i="33"/>
  <c r="C46" i="33"/>
  <c r="C10" i="33" s="1"/>
  <c r="K180" i="11"/>
  <c r="L179" i="11"/>
  <c r="H45" i="40"/>
  <c r="H129" i="37"/>
  <c r="H54" i="40"/>
  <c r="H128" i="37"/>
  <c r="H51" i="40"/>
  <c r="H126" i="39"/>
  <c r="H42" i="40"/>
  <c r="H125" i="39"/>
  <c r="B9" i="25"/>
  <c r="B13" i="25" s="1"/>
  <c r="I82" i="33"/>
  <c r="M82" i="33"/>
  <c r="J82" i="33"/>
  <c r="K82" i="33"/>
  <c r="K10" i="33" s="1"/>
  <c r="K15" i="33" s="1"/>
  <c r="G82" i="33"/>
  <c r="G10" i="33" s="1"/>
  <c r="G15" i="33" s="1"/>
  <c r="L82" i="33"/>
  <c r="L10" i="33" s="1"/>
  <c r="L15" i="33" s="1"/>
  <c r="H82" i="33"/>
  <c r="H10" i="33" s="1"/>
  <c r="H15" i="33" s="1"/>
  <c r="I46" i="33"/>
  <c r="M46" i="33"/>
  <c r="F46" i="33"/>
  <c r="F10" i="33" s="1"/>
  <c r="F15" i="33" s="1"/>
  <c r="J46" i="33"/>
  <c r="I50" i="40" l="1"/>
  <c r="I137" i="39"/>
  <c r="C15" i="33"/>
  <c r="I41" i="40"/>
  <c r="I136" i="39"/>
  <c r="C13" i="25"/>
  <c r="J10" i="33"/>
  <c r="J15" i="33" s="1"/>
  <c r="I10" i="33"/>
  <c r="I15" i="33" s="1"/>
  <c r="M179" i="11"/>
  <c r="L180" i="11"/>
  <c r="I54" i="40"/>
  <c r="I128" i="37"/>
  <c r="I45" i="40"/>
  <c r="I129" i="37"/>
  <c r="I51" i="40"/>
  <c r="I126" i="39"/>
  <c r="I42" i="40"/>
  <c r="I125" i="39"/>
  <c r="M122" i="39"/>
  <c r="L122" i="39"/>
  <c r="K122" i="39"/>
  <c r="J122" i="39"/>
  <c r="I122" i="39"/>
  <c r="H122" i="39"/>
  <c r="G122" i="39"/>
  <c r="F122" i="39"/>
  <c r="E122" i="39"/>
  <c r="D122" i="39"/>
  <c r="C122" i="39"/>
  <c r="M118" i="39"/>
  <c r="L118" i="39"/>
  <c r="K118" i="39"/>
  <c r="J118" i="39"/>
  <c r="J124" i="39" s="1"/>
  <c r="I118" i="39"/>
  <c r="H118" i="39"/>
  <c r="G118" i="39"/>
  <c r="F118" i="39"/>
  <c r="E118" i="39"/>
  <c r="D118" i="39"/>
  <c r="A108" i="39"/>
  <c r="A107" i="39"/>
  <c r="M106" i="39"/>
  <c r="M111" i="39" s="1"/>
  <c r="J106" i="39"/>
  <c r="J111" i="39" s="1"/>
  <c r="I106" i="39"/>
  <c r="I111" i="39" s="1"/>
  <c r="F106" i="39"/>
  <c r="F111" i="39" s="1"/>
  <c r="E106" i="39"/>
  <c r="E111" i="39" s="1"/>
  <c r="M82" i="39"/>
  <c r="L82" i="39"/>
  <c r="K82" i="39"/>
  <c r="J82" i="39"/>
  <c r="I82" i="39"/>
  <c r="H82" i="39"/>
  <c r="G82" i="39"/>
  <c r="F82" i="39"/>
  <c r="E82" i="39"/>
  <c r="D82" i="39"/>
  <c r="C82" i="39"/>
  <c r="M81" i="39"/>
  <c r="L81" i="39"/>
  <c r="K81" i="39"/>
  <c r="J81" i="39"/>
  <c r="I81" i="39"/>
  <c r="H81" i="39"/>
  <c r="G81" i="39"/>
  <c r="F81" i="39"/>
  <c r="E81" i="39"/>
  <c r="D81" i="39"/>
  <c r="C81" i="39"/>
  <c r="M80" i="39"/>
  <c r="L80" i="39"/>
  <c r="K80" i="39"/>
  <c r="J80" i="39"/>
  <c r="I80" i="39"/>
  <c r="H80" i="39"/>
  <c r="G80" i="39"/>
  <c r="F80" i="39"/>
  <c r="E80" i="39"/>
  <c r="D80" i="39"/>
  <c r="C80" i="39"/>
  <c r="M53" i="39"/>
  <c r="M117" i="39" s="1"/>
  <c r="L53" i="39"/>
  <c r="L117" i="39" s="1"/>
  <c r="K53" i="39"/>
  <c r="K117" i="39" s="1"/>
  <c r="J53" i="39"/>
  <c r="J117" i="39" s="1"/>
  <c r="I53" i="39"/>
  <c r="I117" i="39" s="1"/>
  <c r="H53" i="39"/>
  <c r="H117" i="39" s="1"/>
  <c r="G53" i="39"/>
  <c r="G117" i="39" s="1"/>
  <c r="F53" i="39"/>
  <c r="F117" i="39" s="1"/>
  <c r="E53" i="39"/>
  <c r="E117" i="39" s="1"/>
  <c r="D53" i="39"/>
  <c r="D117" i="39" s="1"/>
  <c r="C53" i="39"/>
  <c r="M52" i="39"/>
  <c r="M128" i="39" s="1"/>
  <c r="L52" i="39"/>
  <c r="L128" i="39" s="1"/>
  <c r="K52" i="39"/>
  <c r="K128" i="39" s="1"/>
  <c r="J52" i="39"/>
  <c r="J128" i="39" s="1"/>
  <c r="I52" i="39"/>
  <c r="I128" i="39" s="1"/>
  <c r="H52" i="39"/>
  <c r="H128" i="39" s="1"/>
  <c r="G52" i="39"/>
  <c r="G128" i="39" s="1"/>
  <c r="F52" i="39"/>
  <c r="F128" i="39" s="1"/>
  <c r="E52" i="39"/>
  <c r="E128" i="39" s="1"/>
  <c r="D52" i="39"/>
  <c r="D128" i="39" s="1"/>
  <c r="C52" i="39"/>
  <c r="M47" i="39"/>
  <c r="L47" i="39"/>
  <c r="K47" i="39"/>
  <c r="J47" i="39"/>
  <c r="I47" i="39"/>
  <c r="H47" i="39"/>
  <c r="G47" i="39"/>
  <c r="F47" i="39"/>
  <c r="E47" i="39"/>
  <c r="D47" i="39"/>
  <c r="M46" i="39"/>
  <c r="L46" i="39"/>
  <c r="K46" i="39"/>
  <c r="J46" i="39"/>
  <c r="I46" i="39"/>
  <c r="H46" i="39"/>
  <c r="G46" i="39"/>
  <c r="F46" i="39"/>
  <c r="E46" i="39"/>
  <c r="D46" i="39"/>
  <c r="M42" i="39"/>
  <c r="L42" i="39"/>
  <c r="K42" i="39"/>
  <c r="J42" i="39"/>
  <c r="I42" i="39"/>
  <c r="H42" i="39"/>
  <c r="G42" i="39"/>
  <c r="F42" i="39"/>
  <c r="E42" i="39"/>
  <c r="D42" i="39"/>
  <c r="C42" i="39"/>
  <c r="M41" i="39"/>
  <c r="L41" i="39"/>
  <c r="K41" i="39"/>
  <c r="J41" i="39"/>
  <c r="I41" i="39"/>
  <c r="H41" i="39"/>
  <c r="G41" i="39"/>
  <c r="F41" i="39"/>
  <c r="D41" i="39"/>
  <c r="L134" i="39" l="1"/>
  <c r="J41" i="40"/>
  <c r="J136" i="39"/>
  <c r="I134" i="39"/>
  <c r="M134" i="39"/>
  <c r="C64" i="39"/>
  <c r="C119" i="39" s="1"/>
  <c r="C117" i="39"/>
  <c r="C123" i="39" s="1"/>
  <c r="J134" i="39"/>
  <c r="C58" i="39"/>
  <c r="C131" i="39" s="1"/>
  <c r="C128" i="39"/>
  <c r="C134" i="39" s="1"/>
  <c r="G134" i="39"/>
  <c r="K134" i="39"/>
  <c r="J50" i="40"/>
  <c r="J137" i="39"/>
  <c r="M180" i="11"/>
  <c r="J45" i="40"/>
  <c r="J129" i="37"/>
  <c r="J54" i="40"/>
  <c r="J128" i="37"/>
  <c r="J42" i="40"/>
  <c r="J125" i="39"/>
  <c r="J51" i="40"/>
  <c r="J126" i="39"/>
  <c r="D43" i="39"/>
  <c r="E100" i="39"/>
  <c r="E43" i="39"/>
  <c r="I43" i="39"/>
  <c r="M43" i="39"/>
  <c r="F48" i="39"/>
  <c r="H43" i="39"/>
  <c r="L43" i="39"/>
  <c r="L48" i="39"/>
  <c r="D124" i="39"/>
  <c r="E48" i="39"/>
  <c r="M48" i="39"/>
  <c r="F124" i="39"/>
  <c r="F54" i="39"/>
  <c r="J43" i="39"/>
  <c r="C43" i="39"/>
  <c r="J54" i="39"/>
  <c r="C96" i="39"/>
  <c r="C107" i="39" s="1"/>
  <c r="C69" i="39"/>
  <c r="C86" i="39" s="1"/>
  <c r="D58" i="39"/>
  <c r="D131" i="39" s="1"/>
  <c r="C102" i="39"/>
  <c r="C113" i="39" s="1"/>
  <c r="C75" i="39"/>
  <c r="C92" i="39" s="1"/>
  <c r="G106" i="39"/>
  <c r="G111" i="39" s="1"/>
  <c r="G100" i="39"/>
  <c r="I48" i="39"/>
  <c r="M54" i="39"/>
  <c r="C54" i="39"/>
  <c r="G54" i="39"/>
  <c r="K54" i="39"/>
  <c r="C106" i="39"/>
  <c r="C111" i="39" s="1"/>
  <c r="C100" i="39"/>
  <c r="K106" i="39"/>
  <c r="K111" i="39" s="1"/>
  <c r="K100" i="39"/>
  <c r="F43" i="39"/>
  <c r="D64" i="39"/>
  <c r="E64" i="39" s="1"/>
  <c r="J48" i="39"/>
  <c r="E123" i="39"/>
  <c r="C59" i="39"/>
  <c r="C120" i="39" s="1"/>
  <c r="D54" i="39"/>
  <c r="H54" i="39"/>
  <c r="L54" i="39"/>
  <c r="D48" i="39"/>
  <c r="H48" i="39"/>
  <c r="G43" i="39"/>
  <c r="K43" i="39"/>
  <c r="G48" i="39"/>
  <c r="K48" i="39"/>
  <c r="C63" i="39"/>
  <c r="E54" i="39"/>
  <c r="I54" i="39"/>
  <c r="D106" i="39"/>
  <c r="D111" i="39" s="1"/>
  <c r="D100" i="39"/>
  <c r="H106" i="39"/>
  <c r="H111" i="39" s="1"/>
  <c r="H100" i="39"/>
  <c r="L106" i="39"/>
  <c r="L111" i="39" s="1"/>
  <c r="L100" i="39"/>
  <c r="I100" i="39"/>
  <c r="G124" i="39"/>
  <c r="K124" i="39"/>
  <c r="H124" i="39"/>
  <c r="M100" i="39"/>
  <c r="L124" i="39"/>
  <c r="E124" i="39"/>
  <c r="I124" i="39"/>
  <c r="M124" i="39"/>
  <c r="F100" i="39"/>
  <c r="J100" i="39"/>
  <c r="M184" i="11"/>
  <c r="L184" i="11"/>
  <c r="K184" i="11"/>
  <c r="J184" i="11"/>
  <c r="I184" i="11"/>
  <c r="H184" i="11"/>
  <c r="G184" i="11"/>
  <c r="F184" i="11"/>
  <c r="E184" i="11"/>
  <c r="D184" i="11"/>
  <c r="C184" i="11"/>
  <c r="C190" i="11" s="1"/>
  <c r="M172" i="11"/>
  <c r="L172" i="11"/>
  <c r="K172" i="11"/>
  <c r="J172" i="11"/>
  <c r="I172" i="11"/>
  <c r="H172" i="11"/>
  <c r="G172" i="11"/>
  <c r="F172" i="11"/>
  <c r="E172" i="11"/>
  <c r="D172" i="11"/>
  <c r="C172" i="11"/>
  <c r="C178" i="11" s="1"/>
  <c r="M160" i="11"/>
  <c r="L160" i="11"/>
  <c r="K160" i="11"/>
  <c r="J160" i="11"/>
  <c r="I160" i="11"/>
  <c r="H160" i="11"/>
  <c r="G160" i="11"/>
  <c r="F160" i="11"/>
  <c r="E160" i="11"/>
  <c r="D160" i="11"/>
  <c r="C166" i="11"/>
  <c r="A26" i="31"/>
  <c r="M53" i="37"/>
  <c r="L53" i="37"/>
  <c r="K53" i="37"/>
  <c r="J53" i="37"/>
  <c r="I53" i="37"/>
  <c r="H53" i="37"/>
  <c r="G53" i="37"/>
  <c r="F53" i="37"/>
  <c r="E53" i="37"/>
  <c r="D53" i="37"/>
  <c r="C53" i="37"/>
  <c r="C59" i="37" s="1"/>
  <c r="M52" i="37"/>
  <c r="L52" i="37"/>
  <c r="K52" i="37"/>
  <c r="J52" i="37"/>
  <c r="I52" i="37"/>
  <c r="H52" i="37"/>
  <c r="G52" i="37"/>
  <c r="F52" i="37"/>
  <c r="E52" i="37"/>
  <c r="D52" i="37"/>
  <c r="C52" i="37"/>
  <c r="C126" i="37" s="1"/>
  <c r="M47" i="37"/>
  <c r="L47" i="37"/>
  <c r="K47" i="37"/>
  <c r="J47" i="37"/>
  <c r="I47" i="37"/>
  <c r="H47" i="37"/>
  <c r="G47" i="37"/>
  <c r="F47" i="37"/>
  <c r="E47" i="37"/>
  <c r="D47" i="37"/>
  <c r="M46" i="37"/>
  <c r="L46" i="37"/>
  <c r="K46" i="37"/>
  <c r="J46" i="37"/>
  <c r="I46" i="37"/>
  <c r="H46" i="37"/>
  <c r="G46" i="37"/>
  <c r="F46" i="37"/>
  <c r="E46" i="37"/>
  <c r="D46" i="37"/>
  <c r="M42" i="37"/>
  <c r="L42" i="37"/>
  <c r="K42" i="37"/>
  <c r="J42" i="37"/>
  <c r="I42" i="37"/>
  <c r="H42" i="37"/>
  <c r="G42" i="37"/>
  <c r="F42" i="37"/>
  <c r="E42" i="37"/>
  <c r="D42" i="37"/>
  <c r="C42" i="37"/>
  <c r="M41" i="37"/>
  <c r="L41" i="37"/>
  <c r="K41" i="37"/>
  <c r="J41" i="37"/>
  <c r="I41" i="37"/>
  <c r="H41" i="37"/>
  <c r="G41" i="37"/>
  <c r="F41" i="37"/>
  <c r="E41" i="37"/>
  <c r="D41" i="37"/>
  <c r="K41" i="40" l="1"/>
  <c r="K136" i="39"/>
  <c r="C130" i="39"/>
  <c r="C101" i="39"/>
  <c r="E134" i="39"/>
  <c r="H134" i="39"/>
  <c r="C70" i="37"/>
  <c r="C109" i="37"/>
  <c r="C118" i="37" s="1"/>
  <c r="K50" i="40"/>
  <c r="K137" i="39"/>
  <c r="F134" i="39"/>
  <c r="D134" i="39"/>
  <c r="M126" i="37"/>
  <c r="K54" i="40"/>
  <c r="K128" i="37"/>
  <c r="K45" i="40"/>
  <c r="K129" i="37"/>
  <c r="K51" i="40"/>
  <c r="K126" i="39"/>
  <c r="K42" i="40"/>
  <c r="K125" i="39"/>
  <c r="E58" i="39"/>
  <c r="D96" i="39"/>
  <c r="D123" i="39"/>
  <c r="E178" i="11"/>
  <c r="I178" i="11"/>
  <c r="M178" i="11"/>
  <c r="F190" i="11"/>
  <c r="J190" i="11"/>
  <c r="G166" i="11"/>
  <c r="K166" i="11"/>
  <c r="I190" i="11"/>
  <c r="G190" i="11"/>
  <c r="K190" i="11"/>
  <c r="G178" i="11"/>
  <c r="K178" i="11"/>
  <c r="D190" i="11"/>
  <c r="H190" i="11"/>
  <c r="L190" i="11"/>
  <c r="E166" i="11"/>
  <c r="I166" i="11"/>
  <c r="M166" i="11"/>
  <c r="E190" i="11"/>
  <c r="M190" i="11"/>
  <c r="D166" i="11"/>
  <c r="H166" i="11"/>
  <c r="L166" i="11"/>
  <c r="D178" i="11"/>
  <c r="H178" i="11"/>
  <c r="L178" i="11"/>
  <c r="F166" i="11"/>
  <c r="J166" i="11"/>
  <c r="F178" i="11"/>
  <c r="J178" i="11"/>
  <c r="F126" i="37"/>
  <c r="D126" i="37"/>
  <c r="H126" i="37"/>
  <c r="L126" i="37"/>
  <c r="E126" i="37"/>
  <c r="I126" i="37"/>
  <c r="J126" i="37"/>
  <c r="C58" i="37"/>
  <c r="C108" i="37" s="1"/>
  <c r="C117" i="37" s="1"/>
  <c r="G126" i="37"/>
  <c r="K126" i="37"/>
  <c r="C43" i="37"/>
  <c r="G43" i="37"/>
  <c r="L54" i="37"/>
  <c r="F48" i="37"/>
  <c r="J48" i="37"/>
  <c r="D48" i="37"/>
  <c r="H48" i="37"/>
  <c r="L48" i="37"/>
  <c r="D59" i="37"/>
  <c r="K54" i="37"/>
  <c r="L123" i="39"/>
  <c r="M123" i="39"/>
  <c r="K123" i="39"/>
  <c r="H123" i="39"/>
  <c r="G123" i="39"/>
  <c r="D102" i="39"/>
  <c r="D113" i="39" s="1"/>
  <c r="D119" i="39"/>
  <c r="D75" i="39"/>
  <c r="D92" i="39" s="1"/>
  <c r="C60" i="39"/>
  <c r="C98" i="39" s="1"/>
  <c r="C65" i="39"/>
  <c r="C103" i="39" s="1"/>
  <c r="C114" i="39" s="1"/>
  <c r="D107" i="39"/>
  <c r="D69" i="39"/>
  <c r="D86" i="39" s="1"/>
  <c r="C112" i="39"/>
  <c r="C74" i="39"/>
  <c r="C91" i="39" s="1"/>
  <c r="D63" i="39"/>
  <c r="E119" i="39"/>
  <c r="E102" i="39"/>
  <c r="E113" i="39" s="1"/>
  <c r="E75" i="39"/>
  <c r="E92" i="39" s="1"/>
  <c r="C97" i="39"/>
  <c r="C108" i="39" s="1"/>
  <c r="C70" i="39"/>
  <c r="C87" i="39" s="1"/>
  <c r="D59" i="39"/>
  <c r="F123" i="39"/>
  <c r="I123" i="39"/>
  <c r="J123" i="39"/>
  <c r="F64" i="39"/>
  <c r="H43" i="37"/>
  <c r="K48" i="37"/>
  <c r="I48" i="37"/>
  <c r="M48" i="37"/>
  <c r="M43" i="37"/>
  <c r="F43" i="37"/>
  <c r="J43" i="37"/>
  <c r="H54" i="37"/>
  <c r="C64" i="37"/>
  <c r="C113" i="37" s="1"/>
  <c r="C122" i="37" s="1"/>
  <c r="I43" i="37"/>
  <c r="K43" i="37"/>
  <c r="G48" i="37"/>
  <c r="E54" i="37"/>
  <c r="I54" i="37"/>
  <c r="M54" i="37"/>
  <c r="C54" i="37"/>
  <c r="E43" i="37"/>
  <c r="E48" i="37"/>
  <c r="C63" i="37"/>
  <c r="C112" i="37" s="1"/>
  <c r="C121" i="37" s="1"/>
  <c r="G54" i="37"/>
  <c r="D43" i="37"/>
  <c r="L43" i="37"/>
  <c r="F54" i="37"/>
  <c r="J54" i="37"/>
  <c r="D54" i="37"/>
  <c r="C87" i="37"/>
  <c r="D130" i="39" l="1"/>
  <c r="D101" i="39"/>
  <c r="F58" i="39"/>
  <c r="E131" i="39"/>
  <c r="D70" i="37"/>
  <c r="D109" i="37"/>
  <c r="D118" i="37" s="1"/>
  <c r="L50" i="40"/>
  <c r="M137" i="39" s="1"/>
  <c r="L137" i="39"/>
  <c r="L41" i="40"/>
  <c r="M136" i="39" s="1"/>
  <c r="L136" i="39"/>
  <c r="E69" i="39"/>
  <c r="E86" i="39" s="1"/>
  <c r="F69" i="39"/>
  <c r="F86" i="39" s="1"/>
  <c r="E96" i="39"/>
  <c r="E107" i="39" s="1"/>
  <c r="L45" i="40"/>
  <c r="M129" i="37" s="1"/>
  <c r="L129" i="37"/>
  <c r="L54" i="40"/>
  <c r="M128" i="37" s="1"/>
  <c r="L128" i="37"/>
  <c r="L42" i="40"/>
  <c r="M125" i="39" s="1"/>
  <c r="L125" i="39"/>
  <c r="L51" i="40"/>
  <c r="M126" i="39" s="1"/>
  <c r="L126" i="39"/>
  <c r="D65" i="39"/>
  <c r="C74" i="37"/>
  <c r="C91" i="37" s="1"/>
  <c r="D64" i="37"/>
  <c r="C75" i="37"/>
  <c r="C92" i="37" s="1"/>
  <c r="C69" i="37"/>
  <c r="C86" i="37" s="1"/>
  <c r="D58" i="37"/>
  <c r="D108" i="37" s="1"/>
  <c r="D117" i="37" s="1"/>
  <c r="E59" i="37"/>
  <c r="E109" i="37" s="1"/>
  <c r="E118" i="37" s="1"/>
  <c r="D87" i="37"/>
  <c r="C76" i="39"/>
  <c r="C93" i="39" s="1"/>
  <c r="F102" i="39"/>
  <c r="F113" i="39" s="1"/>
  <c r="F119" i="39"/>
  <c r="F75" i="39"/>
  <c r="F92" i="39" s="1"/>
  <c r="G64" i="39"/>
  <c r="D97" i="39"/>
  <c r="D108" i="39" s="1"/>
  <c r="D120" i="39"/>
  <c r="D70" i="39"/>
  <c r="D87" i="39" s="1"/>
  <c r="E59" i="39"/>
  <c r="E97" i="39" s="1"/>
  <c r="C109" i="39"/>
  <c r="C71" i="39"/>
  <c r="C88" i="39" s="1"/>
  <c r="D60" i="39"/>
  <c r="D98" i="39" s="1"/>
  <c r="D112" i="39"/>
  <c r="D74" i="39"/>
  <c r="D91" i="39" s="1"/>
  <c r="E63" i="39"/>
  <c r="D63" i="37"/>
  <c r="D112" i="37" s="1"/>
  <c r="D121" i="37" s="1"/>
  <c r="C65" i="37"/>
  <c r="C60" i="37"/>
  <c r="E101" i="39" l="1"/>
  <c r="E130" i="39"/>
  <c r="D75" i="37"/>
  <c r="D92" i="37" s="1"/>
  <c r="D113" i="37"/>
  <c r="D122" i="37" s="1"/>
  <c r="F96" i="39"/>
  <c r="F107" i="39" s="1"/>
  <c r="F131" i="39"/>
  <c r="G58" i="39"/>
  <c r="C71" i="37"/>
  <c r="C97" i="37"/>
  <c r="C102" i="37" s="1"/>
  <c r="E64" i="37"/>
  <c r="E65" i="39"/>
  <c r="D103" i="39"/>
  <c r="D76" i="39"/>
  <c r="D93" i="39" s="1"/>
  <c r="D74" i="37"/>
  <c r="D91" i="37" s="1"/>
  <c r="F59" i="37"/>
  <c r="E70" i="37"/>
  <c r="E87" i="37" s="1"/>
  <c r="D69" i="37"/>
  <c r="C98" i="37"/>
  <c r="C103" i="37" s="1"/>
  <c r="C76" i="37"/>
  <c r="C93" i="37" s="1"/>
  <c r="E58" i="37"/>
  <c r="D86" i="37"/>
  <c r="E63" i="37"/>
  <c r="D65" i="37"/>
  <c r="G119" i="39"/>
  <c r="G102" i="39"/>
  <c r="G113" i="39" s="1"/>
  <c r="G75" i="39"/>
  <c r="G92" i="39" s="1"/>
  <c r="H64" i="39"/>
  <c r="E112" i="39"/>
  <c r="E74" i="39"/>
  <c r="E91" i="39" s="1"/>
  <c r="F63" i="39"/>
  <c r="F130" i="39" s="1"/>
  <c r="D71" i="39"/>
  <c r="D88" i="39" s="1"/>
  <c r="E60" i="39"/>
  <c r="E98" i="39" s="1"/>
  <c r="E120" i="39"/>
  <c r="E70" i="39"/>
  <c r="E87" i="39" s="1"/>
  <c r="E108" i="39"/>
  <c r="F59" i="39"/>
  <c r="C88" i="37"/>
  <c r="D60" i="37"/>
  <c r="D71" i="37" s="1"/>
  <c r="F58" i="37" l="1"/>
  <c r="F108" i="37" s="1"/>
  <c r="F117" i="37" s="1"/>
  <c r="E108" i="37"/>
  <c r="E117" i="37" s="1"/>
  <c r="G131" i="39"/>
  <c r="G69" i="39"/>
  <c r="G86" i="39" s="1"/>
  <c r="G96" i="39"/>
  <c r="G107" i="39" s="1"/>
  <c r="H58" i="39"/>
  <c r="F70" i="37"/>
  <c r="F87" i="37" s="1"/>
  <c r="F109" i="37"/>
  <c r="F118" i="37" s="1"/>
  <c r="F63" i="37"/>
  <c r="E112" i="37"/>
  <c r="E121" i="37" s="1"/>
  <c r="E75" i="37"/>
  <c r="E92" i="37" s="1"/>
  <c r="E113" i="37"/>
  <c r="E122" i="37" s="1"/>
  <c r="F64" i="37"/>
  <c r="G59" i="37"/>
  <c r="F65" i="39"/>
  <c r="E103" i="39"/>
  <c r="E76" i="39"/>
  <c r="E93" i="39" s="1"/>
  <c r="E74" i="37"/>
  <c r="E91" i="37" s="1"/>
  <c r="E65" i="37"/>
  <c r="E98" i="37" s="1"/>
  <c r="D76" i="37"/>
  <c r="D93" i="37" s="1"/>
  <c r="F69" i="37"/>
  <c r="F86" i="37" s="1"/>
  <c r="E69" i="37"/>
  <c r="E86" i="37" s="1"/>
  <c r="D98" i="37"/>
  <c r="F136" i="37"/>
  <c r="C136" i="37"/>
  <c r="D136" i="37"/>
  <c r="G58" i="37"/>
  <c r="G108" i="37" s="1"/>
  <c r="G117" i="37" s="1"/>
  <c r="E136" i="37"/>
  <c r="D114" i="39"/>
  <c r="D109" i="39"/>
  <c r="F101" i="39"/>
  <c r="F112" i="39" s="1"/>
  <c r="F74" i="39"/>
  <c r="F91" i="39" s="1"/>
  <c r="G63" i="39"/>
  <c r="G130" i="39" s="1"/>
  <c r="F120" i="39"/>
  <c r="F97" i="39"/>
  <c r="F108" i="39" s="1"/>
  <c r="F70" i="39"/>
  <c r="F87" i="39" s="1"/>
  <c r="G59" i="39"/>
  <c r="E71" i="39"/>
  <c r="E88" i="39" s="1"/>
  <c r="F60" i="39"/>
  <c r="F98" i="39" s="1"/>
  <c r="H102" i="39"/>
  <c r="H113" i="39" s="1"/>
  <c r="H119" i="39"/>
  <c r="H75" i="39"/>
  <c r="H92" i="39" s="1"/>
  <c r="I64" i="39"/>
  <c r="D97" i="37"/>
  <c r="D102" i="37" s="1"/>
  <c r="D88" i="37"/>
  <c r="E60" i="37"/>
  <c r="G63" i="37"/>
  <c r="H59" i="37" l="1"/>
  <c r="H109" i="37" s="1"/>
  <c r="H118" i="37" s="1"/>
  <c r="G109" i="37"/>
  <c r="G118" i="37" s="1"/>
  <c r="H131" i="39"/>
  <c r="H69" i="39"/>
  <c r="H86" i="39" s="1"/>
  <c r="H96" i="39"/>
  <c r="H107" i="39" s="1"/>
  <c r="I58" i="39"/>
  <c r="G74" i="37"/>
  <c r="G91" i="37" s="1"/>
  <c r="G112" i="37"/>
  <c r="G121" i="37" s="1"/>
  <c r="E71" i="37"/>
  <c r="E97" i="37"/>
  <c r="E102" i="37" s="1"/>
  <c r="F75" i="37"/>
  <c r="F92" i="37" s="1"/>
  <c r="F113" i="37"/>
  <c r="F122" i="37" s="1"/>
  <c r="F74" i="37"/>
  <c r="F91" i="37" s="1"/>
  <c r="F112" i="37"/>
  <c r="F121" i="37" s="1"/>
  <c r="G64" i="37"/>
  <c r="D103" i="37"/>
  <c r="E103" i="37"/>
  <c r="E114" i="39"/>
  <c r="G70" i="37"/>
  <c r="G87" i="37" s="1"/>
  <c r="F65" i="37"/>
  <c r="G65" i="37" s="1"/>
  <c r="G98" i="37" s="1"/>
  <c r="G103" i="37" s="1"/>
  <c r="F103" i="39"/>
  <c r="G65" i="39"/>
  <c r="F76" i="39"/>
  <c r="F93" i="39" s="1"/>
  <c r="G69" i="37"/>
  <c r="G86" i="37" s="1"/>
  <c r="H70" i="37"/>
  <c r="H87" i="37" s="1"/>
  <c r="E76" i="37"/>
  <c r="E93" i="37" s="1"/>
  <c r="I59" i="37"/>
  <c r="G136" i="37"/>
  <c r="H58" i="37"/>
  <c r="H108" i="37" s="1"/>
  <c r="H117" i="37" s="1"/>
  <c r="E109" i="39"/>
  <c r="I119" i="39"/>
  <c r="I102" i="39"/>
  <c r="I113" i="39" s="1"/>
  <c r="I75" i="39"/>
  <c r="I92" i="39" s="1"/>
  <c r="J64" i="39"/>
  <c r="F71" i="39"/>
  <c r="F88" i="39" s="1"/>
  <c r="G60" i="39"/>
  <c r="G98" i="39" s="1"/>
  <c r="G120" i="39"/>
  <c r="G97" i="39"/>
  <c r="G108" i="39" s="1"/>
  <c r="G70" i="39"/>
  <c r="G87" i="39" s="1"/>
  <c r="H59" i="39"/>
  <c r="G101" i="39"/>
  <c r="G112" i="39" s="1"/>
  <c r="G74" i="39"/>
  <c r="G91" i="39" s="1"/>
  <c r="H63" i="39"/>
  <c r="H130" i="39" s="1"/>
  <c r="E88" i="37"/>
  <c r="F60" i="37"/>
  <c r="F71" i="37" s="1"/>
  <c r="H63" i="37"/>
  <c r="I70" i="37" l="1"/>
  <c r="I87" i="37" s="1"/>
  <c r="I109" i="37"/>
  <c r="I118" i="37" s="1"/>
  <c r="G75" i="37"/>
  <c r="G92" i="37" s="1"/>
  <c r="G113" i="37"/>
  <c r="G122" i="37" s="1"/>
  <c r="H74" i="37"/>
  <c r="H112" i="37"/>
  <c r="H121" i="37" s="1"/>
  <c r="I131" i="39"/>
  <c r="J58" i="39"/>
  <c r="I69" i="39"/>
  <c r="I86" i="39" s="1"/>
  <c r="I96" i="39"/>
  <c r="I107" i="39" s="1"/>
  <c r="H64" i="37"/>
  <c r="F76" i="37"/>
  <c r="F93" i="37" s="1"/>
  <c r="F114" i="39"/>
  <c r="F98" i="37"/>
  <c r="G103" i="39"/>
  <c r="H65" i="39"/>
  <c r="G76" i="39"/>
  <c r="G93" i="39" s="1"/>
  <c r="J59" i="37"/>
  <c r="H69" i="37"/>
  <c r="H86" i="37" s="1"/>
  <c r="G76" i="37"/>
  <c r="G93" i="37" s="1"/>
  <c r="H65" i="37"/>
  <c r="H76" i="37" s="1"/>
  <c r="H93" i="37" s="1"/>
  <c r="H136" i="37"/>
  <c r="I58" i="37"/>
  <c r="I108" i="37" s="1"/>
  <c r="I117" i="37" s="1"/>
  <c r="H97" i="39"/>
  <c r="H108" i="39" s="1"/>
  <c r="H120" i="39"/>
  <c r="H70" i="39"/>
  <c r="H87" i="39" s="1"/>
  <c r="I59" i="39"/>
  <c r="H101" i="39"/>
  <c r="H112" i="39" s="1"/>
  <c r="H74" i="39"/>
  <c r="H91" i="39" s="1"/>
  <c r="I63" i="39"/>
  <c r="I130" i="39" s="1"/>
  <c r="G71" i="39"/>
  <c r="G88" i="39" s="1"/>
  <c r="H60" i="39"/>
  <c r="H98" i="39" s="1"/>
  <c r="J102" i="39"/>
  <c r="J113" i="39" s="1"/>
  <c r="J119" i="39"/>
  <c r="J75" i="39"/>
  <c r="J92" i="39" s="1"/>
  <c r="K64" i="39"/>
  <c r="F109" i="39"/>
  <c r="F97" i="37"/>
  <c r="F102" i="37" s="1"/>
  <c r="F88" i="37"/>
  <c r="G60" i="37"/>
  <c r="G71" i="37" s="1"/>
  <c r="H91" i="37"/>
  <c r="I63" i="37"/>
  <c r="J131" i="39" l="1"/>
  <c r="K58" i="39"/>
  <c r="J96" i="39"/>
  <c r="J107" i="39" s="1"/>
  <c r="J69" i="39"/>
  <c r="J86" i="39" s="1"/>
  <c r="H75" i="37"/>
  <c r="H92" i="37" s="1"/>
  <c r="H113" i="37"/>
  <c r="H122" i="37" s="1"/>
  <c r="I74" i="37"/>
  <c r="I112" i="37"/>
  <c r="I121" i="37" s="1"/>
  <c r="J70" i="37"/>
  <c r="J87" i="37" s="1"/>
  <c r="J109" i="37"/>
  <c r="J118" i="37" s="1"/>
  <c r="I64" i="37"/>
  <c r="F103" i="37"/>
  <c r="G114" i="39"/>
  <c r="H98" i="37"/>
  <c r="H103" i="37" s="1"/>
  <c r="K59" i="37"/>
  <c r="H103" i="39"/>
  <c r="I65" i="39"/>
  <c r="H76" i="39"/>
  <c r="H93" i="39" s="1"/>
  <c r="I65" i="37"/>
  <c r="I76" i="37" s="1"/>
  <c r="I93" i="37" s="1"/>
  <c r="I69" i="37"/>
  <c r="I86" i="37" s="1"/>
  <c r="J58" i="37"/>
  <c r="J108" i="37" s="1"/>
  <c r="J117" i="37" s="1"/>
  <c r="I136" i="37"/>
  <c r="K119" i="39"/>
  <c r="K102" i="39"/>
  <c r="K113" i="39" s="1"/>
  <c r="K75" i="39"/>
  <c r="K92" i="39" s="1"/>
  <c r="L64" i="39"/>
  <c r="H71" i="39"/>
  <c r="H88" i="39" s="1"/>
  <c r="I60" i="39"/>
  <c r="I98" i="39" s="1"/>
  <c r="I101" i="39"/>
  <c r="I112" i="39" s="1"/>
  <c r="I74" i="39"/>
  <c r="I91" i="39" s="1"/>
  <c r="J63" i="39"/>
  <c r="J130" i="39" s="1"/>
  <c r="I97" i="39"/>
  <c r="I108" i="39" s="1"/>
  <c r="I70" i="39"/>
  <c r="I87" i="39" s="1"/>
  <c r="I120" i="39"/>
  <c r="J59" i="39"/>
  <c r="G109" i="39"/>
  <c r="G97" i="37"/>
  <c r="G102" i="37" s="1"/>
  <c r="G88" i="37"/>
  <c r="H60" i="37"/>
  <c r="H71" i="37" s="1"/>
  <c r="I91" i="37"/>
  <c r="J63" i="37"/>
  <c r="K70" i="37" l="1"/>
  <c r="K87" i="37" s="1"/>
  <c r="K109" i="37"/>
  <c r="K118" i="37" s="1"/>
  <c r="I75" i="37"/>
  <c r="I92" i="37" s="1"/>
  <c r="I113" i="37"/>
  <c r="I122" i="37" s="1"/>
  <c r="K131" i="39"/>
  <c r="K69" i="39"/>
  <c r="K86" i="39" s="1"/>
  <c r="L58" i="39"/>
  <c r="K96" i="39"/>
  <c r="K107" i="39" s="1"/>
  <c r="J74" i="37"/>
  <c r="J112" i="37"/>
  <c r="J121" i="37" s="1"/>
  <c r="J64" i="37"/>
  <c r="H114" i="39"/>
  <c r="J65" i="37"/>
  <c r="J76" i="37" s="1"/>
  <c r="J93" i="37" s="1"/>
  <c r="L59" i="37"/>
  <c r="I103" i="39"/>
  <c r="I76" i="39"/>
  <c r="I93" i="39" s="1"/>
  <c r="J65" i="39"/>
  <c r="J69" i="37"/>
  <c r="J86" i="37" s="1"/>
  <c r="I98" i="37"/>
  <c r="K58" i="37"/>
  <c r="K108" i="37" s="1"/>
  <c r="K117" i="37" s="1"/>
  <c r="J136" i="37"/>
  <c r="L102" i="39"/>
  <c r="L113" i="39" s="1"/>
  <c r="L119" i="39"/>
  <c r="L75" i="39"/>
  <c r="L92" i="39" s="1"/>
  <c r="M64" i="39"/>
  <c r="I71" i="39"/>
  <c r="I88" i="39" s="1"/>
  <c r="J60" i="39"/>
  <c r="J98" i="39" s="1"/>
  <c r="J120" i="39"/>
  <c r="J97" i="39"/>
  <c r="J108" i="39" s="1"/>
  <c r="J70" i="39"/>
  <c r="J87" i="39" s="1"/>
  <c r="K59" i="39"/>
  <c r="J101" i="39"/>
  <c r="J112" i="39" s="1"/>
  <c r="J74" i="39"/>
  <c r="J91" i="39" s="1"/>
  <c r="K63" i="39"/>
  <c r="K130" i="39" s="1"/>
  <c r="H109" i="39"/>
  <c r="J91" i="37"/>
  <c r="K63" i="37"/>
  <c r="H97" i="37"/>
  <c r="H102" i="37" s="1"/>
  <c r="H88" i="37"/>
  <c r="I60" i="37"/>
  <c r="I71" i="37" s="1"/>
  <c r="K74" i="37" l="1"/>
  <c r="K112" i="37"/>
  <c r="K121" i="37" s="1"/>
  <c r="J75" i="37"/>
  <c r="J92" i="37" s="1"/>
  <c r="J113" i="37"/>
  <c r="J122" i="37" s="1"/>
  <c r="L131" i="39"/>
  <c r="L69" i="39"/>
  <c r="L86" i="39" s="1"/>
  <c r="M58" i="39"/>
  <c r="L96" i="39"/>
  <c r="L107" i="39" s="1"/>
  <c r="L70" i="37"/>
  <c r="L87" i="37" s="1"/>
  <c r="L109" i="37"/>
  <c r="L118" i="37" s="1"/>
  <c r="K64" i="37"/>
  <c r="K65" i="37"/>
  <c r="K76" i="37" s="1"/>
  <c r="K93" i="37" s="1"/>
  <c r="M59" i="37"/>
  <c r="I103" i="37"/>
  <c r="I114" i="39"/>
  <c r="J98" i="37"/>
  <c r="J103" i="39"/>
  <c r="K65" i="39"/>
  <c r="J76" i="39"/>
  <c r="J93" i="39" s="1"/>
  <c r="K69" i="37"/>
  <c r="K86" i="37" s="1"/>
  <c r="L58" i="37"/>
  <c r="L108" i="37" s="1"/>
  <c r="L117" i="37" s="1"/>
  <c r="K136" i="37"/>
  <c r="J71" i="39"/>
  <c r="J88" i="39" s="1"/>
  <c r="K60" i="39"/>
  <c r="K98" i="39" s="1"/>
  <c r="M119" i="39"/>
  <c r="M102" i="39"/>
  <c r="M113" i="39" s="1"/>
  <c r="M75" i="39"/>
  <c r="M92" i="39" s="1"/>
  <c r="K101" i="39"/>
  <c r="K112" i="39" s="1"/>
  <c r="K74" i="39"/>
  <c r="K91" i="39" s="1"/>
  <c r="L63" i="39"/>
  <c r="L130" i="39" s="1"/>
  <c r="K120" i="39"/>
  <c r="K97" i="39"/>
  <c r="K108" i="39" s="1"/>
  <c r="K70" i="39"/>
  <c r="K87" i="39" s="1"/>
  <c r="L59" i="39"/>
  <c r="I109" i="39"/>
  <c r="I97" i="37"/>
  <c r="I102" i="37" s="1"/>
  <c r="I88" i="37"/>
  <c r="J60" i="37"/>
  <c r="J71" i="37" s="1"/>
  <c r="K98" i="37"/>
  <c r="K103" i="37" s="1"/>
  <c r="K91" i="37"/>
  <c r="L63" i="37"/>
  <c r="K75" i="37" l="1"/>
  <c r="K92" i="37" s="1"/>
  <c r="K113" i="37"/>
  <c r="K122" i="37" s="1"/>
  <c r="M131" i="39"/>
  <c r="M69" i="39"/>
  <c r="M86" i="39" s="1"/>
  <c r="M96" i="39"/>
  <c r="M107" i="39" s="1"/>
  <c r="L74" i="37"/>
  <c r="L112" i="37"/>
  <c r="L121" i="37" s="1"/>
  <c r="L65" i="37"/>
  <c r="L76" i="37" s="1"/>
  <c r="L93" i="37" s="1"/>
  <c r="M70" i="37"/>
  <c r="M87" i="37" s="1"/>
  <c r="M109" i="37"/>
  <c r="M118" i="37" s="1"/>
  <c r="L64" i="37"/>
  <c r="J103" i="37"/>
  <c r="J114" i="39"/>
  <c r="K103" i="39"/>
  <c r="K76" i="39"/>
  <c r="K93" i="39" s="1"/>
  <c r="L65" i="39"/>
  <c r="L69" i="37"/>
  <c r="L86" i="37" s="1"/>
  <c r="M58" i="37"/>
  <c r="M108" i="37" s="1"/>
  <c r="M117" i="37" s="1"/>
  <c r="L136" i="37"/>
  <c r="K71" i="39"/>
  <c r="K88" i="39" s="1"/>
  <c r="L60" i="39"/>
  <c r="L98" i="39" s="1"/>
  <c r="L97" i="39"/>
  <c r="L108" i="39" s="1"/>
  <c r="L120" i="39"/>
  <c r="L70" i="39"/>
  <c r="L87" i="39" s="1"/>
  <c r="M59" i="39"/>
  <c r="L101" i="39"/>
  <c r="L112" i="39" s="1"/>
  <c r="L74" i="39"/>
  <c r="L91" i="39" s="1"/>
  <c r="M63" i="39"/>
  <c r="M130" i="39" s="1"/>
  <c r="J109" i="39"/>
  <c r="M65" i="37"/>
  <c r="M76" i="37" s="1"/>
  <c r="L91" i="37"/>
  <c r="M63" i="37"/>
  <c r="J97" i="37"/>
  <c r="J102" i="37" s="1"/>
  <c r="J88" i="37"/>
  <c r="K60" i="37"/>
  <c r="K71" i="37" s="1"/>
  <c r="L75" i="37" l="1"/>
  <c r="L92" i="37" s="1"/>
  <c r="L113" i="37"/>
  <c r="L122" i="37" s="1"/>
  <c r="M74" i="37"/>
  <c r="M91" i="37" s="1"/>
  <c r="M112" i="37"/>
  <c r="M121" i="37" s="1"/>
  <c r="L98" i="37"/>
  <c r="L103" i="37" s="1"/>
  <c r="M64" i="37"/>
  <c r="K114" i="39"/>
  <c r="L103" i="39"/>
  <c r="L76" i="39"/>
  <c r="L93" i="39" s="1"/>
  <c r="M65" i="39"/>
  <c r="M69" i="37"/>
  <c r="M86" i="37" s="1"/>
  <c r="M136" i="37"/>
  <c r="L71" i="39"/>
  <c r="L88" i="39" s="1"/>
  <c r="M60" i="39"/>
  <c r="M98" i="39" s="1"/>
  <c r="M101" i="39"/>
  <c r="M112" i="39" s="1"/>
  <c r="M74" i="39"/>
  <c r="M91" i="39" s="1"/>
  <c r="M97" i="39"/>
  <c r="M108" i="39" s="1"/>
  <c r="M120" i="39"/>
  <c r="M70" i="39"/>
  <c r="M87" i="39" s="1"/>
  <c r="K109" i="39"/>
  <c r="K97" i="37"/>
  <c r="K102" i="37" s="1"/>
  <c r="K88" i="37"/>
  <c r="L60" i="37"/>
  <c r="L71" i="37" s="1"/>
  <c r="M98" i="37"/>
  <c r="M103" i="37" s="1"/>
  <c r="M93" i="37"/>
  <c r="M75" i="37" l="1"/>
  <c r="M92" i="37" s="1"/>
  <c r="M113" i="37"/>
  <c r="M122" i="37" s="1"/>
  <c r="L114" i="39"/>
  <c r="M103" i="39"/>
  <c r="M76" i="39"/>
  <c r="M93" i="39" s="1"/>
  <c r="M71" i="39"/>
  <c r="M88" i="39" s="1"/>
  <c r="L109" i="39"/>
  <c r="L97" i="37"/>
  <c r="L102" i="37" s="1"/>
  <c r="L88" i="37"/>
  <c r="M60" i="37"/>
  <c r="M71" i="37" s="1"/>
  <c r="M114" i="39" l="1"/>
  <c r="M109" i="39"/>
  <c r="M88" i="37"/>
  <c r="M97" i="37"/>
  <c r="M102" i="37" s="1"/>
  <c r="E4" i="35" l="1"/>
  <c r="E5" i="35"/>
  <c r="E6" i="35"/>
  <c r="E15" i="35" s="1"/>
  <c r="E7" i="35"/>
  <c r="E16" i="35" s="1"/>
  <c r="E8" i="35"/>
  <c r="E3" i="35"/>
  <c r="B10" i="31"/>
  <c r="J10" i="31"/>
  <c r="B5" i="31"/>
  <c r="B88" i="29"/>
  <c r="B93" i="29" s="1"/>
  <c r="B56" i="29"/>
  <c r="B55" i="29"/>
  <c r="G69" i="29"/>
  <c r="E69" i="29"/>
  <c r="E24" i="34"/>
  <c r="B60" i="34"/>
  <c r="E52" i="34"/>
  <c r="E51" i="34"/>
  <c r="C57" i="34" s="1"/>
  <c r="E50" i="34"/>
  <c r="E49" i="34"/>
  <c r="E48" i="34"/>
  <c r="E47" i="34"/>
  <c r="E46" i="34"/>
  <c r="E45" i="34"/>
  <c r="E44" i="34"/>
  <c r="C59" i="34" s="1"/>
  <c r="E43" i="34"/>
  <c r="E42" i="34"/>
  <c r="C60" i="34" s="1"/>
  <c r="E41" i="34"/>
  <c r="E40" i="34"/>
  <c r="E39" i="34"/>
  <c r="C56" i="34"/>
  <c r="E34" i="34"/>
  <c r="E32" i="34"/>
  <c r="E31" i="34"/>
  <c r="E30" i="34"/>
  <c r="E29" i="34"/>
  <c r="E28" i="34"/>
  <c r="E27" i="34"/>
  <c r="E26" i="34"/>
  <c r="B59" i="34" s="1"/>
  <c r="E25" i="34"/>
  <c r="E23" i="34"/>
  <c r="C58" i="34"/>
  <c r="B58" i="34"/>
  <c r="E22" i="34"/>
  <c r="E21" i="34"/>
  <c r="E20" i="34"/>
  <c r="B56" i="34" s="1"/>
  <c r="E17" i="35" l="1"/>
  <c r="E14" i="35"/>
  <c r="E18" i="35" s="1"/>
  <c r="J31" i="31"/>
  <c r="J32" i="31"/>
  <c r="B31" i="31"/>
  <c r="B32" i="31"/>
  <c r="B27" i="31"/>
  <c r="B26" i="31"/>
  <c r="B57" i="29"/>
  <c r="C88" i="29"/>
  <c r="C95" i="29" s="1"/>
  <c r="G88" i="29"/>
  <c r="G96" i="29" s="1"/>
  <c r="K88" i="29"/>
  <c r="B33" i="31" l="1"/>
  <c r="J33" i="31"/>
  <c r="K95" i="29"/>
  <c r="S7" i="29" s="1"/>
  <c r="I88" i="29"/>
  <c r="I94" i="29" s="1"/>
  <c r="L88" i="29"/>
  <c r="H88" i="29"/>
  <c r="H96" i="29" s="1"/>
  <c r="D88" i="29"/>
  <c r="D95" i="29" s="1"/>
  <c r="J88" i="29"/>
  <c r="J96" i="29" s="1"/>
  <c r="K96" i="29"/>
  <c r="S9" i="29" s="1"/>
  <c r="H93" i="29"/>
  <c r="K93" i="29"/>
  <c r="S8" i="29" s="1"/>
  <c r="C93" i="29"/>
  <c r="F88" i="29"/>
  <c r="F95" i="29" s="1"/>
  <c r="C96" i="29"/>
  <c r="G95" i="29"/>
  <c r="G93" i="29"/>
  <c r="G94" i="29"/>
  <c r="C94" i="29"/>
  <c r="B95" i="29"/>
  <c r="E88" i="29"/>
  <c r="E95" i="29" s="1"/>
  <c r="K94" i="29"/>
  <c r="S6" i="29" s="1"/>
  <c r="L95" i="29" l="1"/>
  <c r="L94" i="29"/>
  <c r="H94" i="29"/>
  <c r="J93" i="29"/>
  <c r="D93" i="29"/>
  <c r="H95" i="29"/>
  <c r="D94" i="29"/>
  <c r="J94" i="29"/>
  <c r="I93" i="29"/>
  <c r="I95" i="29"/>
  <c r="D96" i="29"/>
  <c r="L93" i="29"/>
  <c r="I96" i="29"/>
  <c r="E93" i="29"/>
  <c r="F94" i="29"/>
  <c r="L96" i="29"/>
  <c r="J95" i="29"/>
  <c r="F93" i="29"/>
  <c r="E96" i="29"/>
  <c r="B94" i="29"/>
  <c r="F96" i="29"/>
  <c r="E94" i="29"/>
  <c r="B96" i="29"/>
  <c r="B69" i="29"/>
  <c r="M143" i="11"/>
  <c r="M150" i="11" s="1"/>
  <c r="M158" i="11" s="1"/>
  <c r="K143" i="11"/>
  <c r="K150" i="11" s="1"/>
  <c r="K158" i="11" s="1"/>
  <c r="I143" i="11"/>
  <c r="I150" i="11" s="1"/>
  <c r="I158" i="11" s="1"/>
  <c r="G143" i="11"/>
  <c r="G150" i="11" s="1"/>
  <c r="G158" i="11" s="1"/>
  <c r="E135" i="11"/>
  <c r="C143" i="11"/>
  <c r="C150" i="11" s="1"/>
  <c r="C158" i="11" s="1"/>
  <c r="C170" i="11" s="1"/>
  <c r="C164" i="11" s="1"/>
  <c r="C176" i="11" s="1"/>
  <c r="C182" i="11" s="1"/>
  <c r="C188" i="11" s="1"/>
  <c r="A139" i="11"/>
  <c r="A154" i="11" s="1"/>
  <c r="A138" i="11"/>
  <c r="A153" i="11" s="1"/>
  <c r="A137" i="11"/>
  <c r="A152" i="11" s="1"/>
  <c r="A144" i="11"/>
  <c r="B140" i="11"/>
  <c r="B139" i="11"/>
  <c r="B138" i="11"/>
  <c r="B137" i="11"/>
  <c r="B136" i="11"/>
  <c r="L143" i="11"/>
  <c r="L150" i="11" s="1"/>
  <c r="L158" i="11" s="1"/>
  <c r="J143" i="11"/>
  <c r="J150" i="11" s="1"/>
  <c r="J158" i="11" s="1"/>
  <c r="H143" i="11"/>
  <c r="H150" i="11" s="1"/>
  <c r="H158" i="11" s="1"/>
  <c r="F143" i="11"/>
  <c r="F150" i="11" s="1"/>
  <c r="F158" i="11" s="1"/>
  <c r="D143" i="11"/>
  <c r="D150" i="11" s="1"/>
  <c r="D158" i="11" s="1"/>
  <c r="B62" i="29" l="1"/>
  <c r="B63" i="29" s="1"/>
  <c r="B75" i="29" s="1"/>
  <c r="A146" i="11"/>
  <c r="A145" i="11"/>
  <c r="G170" i="11"/>
  <c r="G164" i="11"/>
  <c r="G176" i="11" s="1"/>
  <c r="G182" i="11" s="1"/>
  <c r="G188" i="11" s="1"/>
  <c r="K170" i="11"/>
  <c r="K164" i="11"/>
  <c r="K176" i="11" s="1"/>
  <c r="K182" i="11" s="1"/>
  <c r="K188" i="11" s="1"/>
  <c r="D164" i="11"/>
  <c r="D176" i="11" s="1"/>
  <c r="D182" i="11" s="1"/>
  <c r="D188" i="11" s="1"/>
  <c r="D170" i="11"/>
  <c r="H164" i="11"/>
  <c r="H176" i="11" s="1"/>
  <c r="H182" i="11" s="1"/>
  <c r="H188" i="11" s="1"/>
  <c r="H170" i="11"/>
  <c r="L164" i="11"/>
  <c r="L176" i="11" s="1"/>
  <c r="L182" i="11" s="1"/>
  <c r="L188" i="11" s="1"/>
  <c r="L170" i="11"/>
  <c r="A136" i="11"/>
  <c r="A151" i="11" s="1"/>
  <c r="I170" i="11"/>
  <c r="I164" i="11"/>
  <c r="I176" i="11" s="1"/>
  <c r="I182" i="11" s="1"/>
  <c r="I188" i="11" s="1"/>
  <c r="M170" i="11"/>
  <c r="M164" i="11"/>
  <c r="M176" i="11" s="1"/>
  <c r="M182" i="11" s="1"/>
  <c r="M188" i="11" s="1"/>
  <c r="A147" i="11"/>
  <c r="F164" i="11"/>
  <c r="F176" i="11" s="1"/>
  <c r="F182" i="11" s="1"/>
  <c r="F188" i="11" s="1"/>
  <c r="F170" i="11"/>
  <c r="J164" i="11"/>
  <c r="J176" i="11" s="1"/>
  <c r="J182" i="11" s="1"/>
  <c r="J188" i="11" s="1"/>
  <c r="J170" i="11"/>
  <c r="D135" i="11"/>
  <c r="L135" i="11"/>
  <c r="I135" i="11"/>
  <c r="M135" i="11"/>
  <c r="E143" i="11"/>
  <c r="E150" i="11" s="1"/>
  <c r="E158" i="11" s="1"/>
  <c r="C135" i="11"/>
  <c r="G135" i="11"/>
  <c r="K135" i="11"/>
  <c r="H135" i="11"/>
  <c r="F135" i="11"/>
  <c r="J135" i="11"/>
  <c r="B79" i="29" l="1"/>
  <c r="B74" i="29"/>
  <c r="E170" i="11"/>
  <c r="E164" i="11"/>
  <c r="E176" i="11" s="1"/>
  <c r="E182" i="11" s="1"/>
  <c r="E188" i="11" s="1"/>
  <c r="I69" i="29" l="1"/>
  <c r="I62" i="29" s="1"/>
  <c r="H69" i="29"/>
  <c r="H62" i="29" s="1"/>
  <c r="E62" i="29"/>
  <c r="D69" i="29"/>
  <c r="D62" i="29" s="1"/>
  <c r="K69" i="29"/>
  <c r="K62" i="29" s="1"/>
  <c r="J69" i="29"/>
  <c r="J62" i="29" s="1"/>
  <c r="G62" i="29"/>
  <c r="F69" i="29"/>
  <c r="F62" i="29" s="1"/>
  <c r="C69" i="29"/>
  <c r="C62" i="29" s="1"/>
  <c r="K17" i="31" l="1"/>
  <c r="H17" i="31"/>
  <c r="H39" i="31" s="1"/>
  <c r="G17" i="31"/>
  <c r="C17" i="31"/>
  <c r="B17" i="31"/>
  <c r="A16" i="31"/>
  <c r="A15" i="31"/>
  <c r="A37" i="31" s="1"/>
  <c r="A14" i="31"/>
  <c r="A38" i="31" s="1"/>
  <c r="A13" i="31"/>
  <c r="A36" i="31" s="1"/>
  <c r="K10" i="31"/>
  <c r="G10" i="31"/>
  <c r="C10" i="31"/>
  <c r="A27" i="31"/>
  <c r="B7" i="31"/>
  <c r="B12" i="31" s="1"/>
  <c r="B19" i="31" s="1"/>
  <c r="B25" i="31" s="1"/>
  <c r="B30" i="31" s="1"/>
  <c r="B35" i="31" s="1"/>
  <c r="B42" i="31" s="1"/>
  <c r="C31" i="31" l="1"/>
  <c r="C32" i="31"/>
  <c r="G31" i="31"/>
  <c r="G32" i="31"/>
  <c r="K31" i="31"/>
  <c r="K32" i="31"/>
  <c r="F22" i="31"/>
  <c r="F43" i="31" s="1"/>
  <c r="J22" i="31"/>
  <c r="J43" i="31" s="1"/>
  <c r="B22" i="31"/>
  <c r="B44" i="31" s="1"/>
  <c r="H22" i="31"/>
  <c r="H44" i="31" s="1"/>
  <c r="D22" i="31"/>
  <c r="D44" i="31" s="1"/>
  <c r="E22" i="31"/>
  <c r="E44" i="31" s="1"/>
  <c r="I22" i="31"/>
  <c r="I44" i="31" s="1"/>
  <c r="L22" i="31"/>
  <c r="L43" i="31" s="1"/>
  <c r="F44" i="31"/>
  <c r="F45" i="31" s="1"/>
  <c r="F17" i="31"/>
  <c r="F38" i="31" s="1"/>
  <c r="C22" i="31"/>
  <c r="C44" i="31" s="1"/>
  <c r="G22" i="31"/>
  <c r="G44" i="31" s="1"/>
  <c r="K22" i="31"/>
  <c r="K44" i="31" s="1"/>
  <c r="H36" i="31"/>
  <c r="H37" i="31"/>
  <c r="J17" i="31"/>
  <c r="J38" i="31" s="1"/>
  <c r="D17" i="31"/>
  <c r="D39" i="31" s="1"/>
  <c r="L17" i="31"/>
  <c r="L39" i="31" s="1"/>
  <c r="B37" i="31"/>
  <c r="B36" i="31"/>
  <c r="B38" i="31"/>
  <c r="B39" i="31"/>
  <c r="C38" i="31"/>
  <c r="G38" i="31"/>
  <c r="K38" i="31"/>
  <c r="C37" i="31"/>
  <c r="G37" i="31"/>
  <c r="K37" i="31"/>
  <c r="C39" i="31"/>
  <c r="G39" i="31"/>
  <c r="K39" i="31"/>
  <c r="C36" i="31"/>
  <c r="G36" i="31"/>
  <c r="K36" i="31"/>
  <c r="H38" i="31"/>
  <c r="E17" i="31"/>
  <c r="E38" i="31" s="1"/>
  <c r="I17" i="31"/>
  <c r="I36" i="31" s="1"/>
  <c r="D10" i="31"/>
  <c r="H10" i="31"/>
  <c r="L10" i="31"/>
  <c r="E10" i="31"/>
  <c r="I10" i="31"/>
  <c r="F10" i="31"/>
  <c r="D7" i="31"/>
  <c r="D12" i="31" s="1"/>
  <c r="D19" i="31" s="1"/>
  <c r="D25" i="31" s="1"/>
  <c r="D30" i="31" s="1"/>
  <c r="D35" i="31" s="1"/>
  <c r="D42" i="31" s="1"/>
  <c r="C7" i="31"/>
  <c r="C12" i="31" s="1"/>
  <c r="C19" i="31" s="1"/>
  <c r="C25" i="31" s="1"/>
  <c r="C30" i="31" s="1"/>
  <c r="C35" i="31" s="1"/>
  <c r="C42" i="31" s="1"/>
  <c r="K33" i="31" l="1"/>
  <c r="C33" i="31"/>
  <c r="I32" i="31"/>
  <c r="I31" i="31"/>
  <c r="I33" i="31" s="1"/>
  <c r="D32" i="31"/>
  <c r="D31" i="31"/>
  <c r="E32" i="31"/>
  <c r="E31" i="31"/>
  <c r="E33" i="31" s="1"/>
  <c r="L32" i="31"/>
  <c r="L31" i="31"/>
  <c r="G33" i="31"/>
  <c r="F31" i="31"/>
  <c r="F32" i="31"/>
  <c r="H32" i="31"/>
  <c r="H31" i="31"/>
  <c r="J44" i="31"/>
  <c r="J45" i="31" s="1"/>
  <c r="E43" i="31"/>
  <c r="E45" i="31" s="1"/>
  <c r="L44" i="31"/>
  <c r="L45" i="31" s="1"/>
  <c r="I43" i="31"/>
  <c r="I45" i="31" s="1"/>
  <c r="D43" i="31"/>
  <c r="D45" i="31" s="1"/>
  <c r="H40" i="31"/>
  <c r="D38" i="31"/>
  <c r="B43" i="31"/>
  <c r="B45" i="31" s="1"/>
  <c r="H43" i="31"/>
  <c r="H45" i="31" s="1"/>
  <c r="F36" i="31"/>
  <c r="G43" i="31"/>
  <c r="G45" i="31" s="1"/>
  <c r="J39" i="31"/>
  <c r="E37" i="31"/>
  <c r="E39" i="31"/>
  <c r="L36" i="31"/>
  <c r="J36" i="31"/>
  <c r="C43" i="31"/>
  <c r="C45" i="31" s="1"/>
  <c r="K43" i="31"/>
  <c r="K45" i="31" s="1"/>
  <c r="L37" i="31"/>
  <c r="F39" i="31"/>
  <c r="D36" i="31"/>
  <c r="J37" i="31"/>
  <c r="L38" i="31"/>
  <c r="C40" i="31"/>
  <c r="I39" i="31"/>
  <c r="E36" i="31"/>
  <c r="D37" i="31"/>
  <c r="F37" i="31"/>
  <c r="G40" i="31"/>
  <c r="I38" i="31"/>
  <c r="B40" i="31"/>
  <c r="I37" i="31"/>
  <c r="K40" i="31"/>
  <c r="E7" i="31"/>
  <c r="E12" i="31" s="1"/>
  <c r="E19" i="31" s="1"/>
  <c r="E25" i="31" s="1"/>
  <c r="E30" i="31" s="1"/>
  <c r="E35" i="31" s="1"/>
  <c r="E42" i="31" s="1"/>
  <c r="M56" i="29"/>
  <c r="K56" i="29"/>
  <c r="J56" i="29"/>
  <c r="J63" i="29" s="1"/>
  <c r="I56" i="29"/>
  <c r="H56" i="29"/>
  <c r="G56" i="29"/>
  <c r="F56" i="29"/>
  <c r="E56" i="29"/>
  <c r="D56" i="29"/>
  <c r="M55" i="29"/>
  <c r="K55" i="29"/>
  <c r="J55" i="29"/>
  <c r="I55" i="29"/>
  <c r="H55" i="29"/>
  <c r="G55" i="29"/>
  <c r="F55" i="29"/>
  <c r="E55" i="29"/>
  <c r="D55" i="29"/>
  <c r="C56" i="29"/>
  <c r="C55" i="29"/>
  <c r="K63" i="29" l="1"/>
  <c r="S4" i="29"/>
  <c r="H33" i="31"/>
  <c r="F33" i="31"/>
  <c r="L33" i="31"/>
  <c r="D33" i="31"/>
  <c r="F63" i="29"/>
  <c r="F75" i="29" s="1"/>
  <c r="F74" i="29"/>
  <c r="J75" i="29"/>
  <c r="J74" i="29"/>
  <c r="G63" i="29"/>
  <c r="G75" i="29" s="1"/>
  <c r="G74" i="29"/>
  <c r="K74" i="29"/>
  <c r="D63" i="29"/>
  <c r="D75" i="29" s="1"/>
  <c r="D74" i="29"/>
  <c r="H63" i="29"/>
  <c r="H75" i="29" s="1"/>
  <c r="H74" i="29"/>
  <c r="C63" i="29"/>
  <c r="C75" i="29" s="1"/>
  <c r="C74" i="29"/>
  <c r="E63" i="29"/>
  <c r="E75" i="29" s="1"/>
  <c r="E74" i="29"/>
  <c r="I63" i="29"/>
  <c r="I75" i="29" s="1"/>
  <c r="I74" i="29"/>
  <c r="C83" i="29"/>
  <c r="C92" i="29" s="1"/>
  <c r="E40" i="31"/>
  <c r="L40" i="31"/>
  <c r="D40" i="31"/>
  <c r="J40" i="31"/>
  <c r="I40" i="31"/>
  <c r="F40" i="31"/>
  <c r="F7" i="31"/>
  <c r="F12" i="31" s="1"/>
  <c r="F19" i="31" s="1"/>
  <c r="F25" i="31" s="1"/>
  <c r="F30" i="31" s="1"/>
  <c r="F35" i="31" s="1"/>
  <c r="F42" i="31" s="1"/>
  <c r="E57" i="29"/>
  <c r="I57" i="29"/>
  <c r="M57" i="29"/>
  <c r="C57" i="29"/>
  <c r="G57" i="29"/>
  <c r="K57" i="29"/>
  <c r="F57" i="29"/>
  <c r="J57" i="29"/>
  <c r="D57" i="29"/>
  <c r="H57" i="29"/>
  <c r="S5" i="29" l="1"/>
  <c r="S3" i="29"/>
  <c r="K75" i="29"/>
  <c r="D83" i="29"/>
  <c r="D92" i="29" s="1"/>
  <c r="G7" i="31"/>
  <c r="G12" i="31" s="1"/>
  <c r="G19" i="31" s="1"/>
  <c r="G25" i="31" s="1"/>
  <c r="G30" i="31" s="1"/>
  <c r="G35" i="31" s="1"/>
  <c r="G42" i="31" s="1"/>
  <c r="E83" i="29" l="1"/>
  <c r="E92" i="29" s="1"/>
  <c r="H7" i="31"/>
  <c r="H12" i="31" s="1"/>
  <c r="H19" i="31" s="1"/>
  <c r="H25" i="31" s="1"/>
  <c r="H30" i="31" s="1"/>
  <c r="H35" i="31" s="1"/>
  <c r="H42" i="31" s="1"/>
  <c r="F83" i="29" l="1"/>
  <c r="F92" i="29" s="1"/>
  <c r="I7" i="31"/>
  <c r="I12" i="31" s="1"/>
  <c r="I19" i="31" s="1"/>
  <c r="I25" i="31" s="1"/>
  <c r="I30" i="31" s="1"/>
  <c r="I35" i="31" s="1"/>
  <c r="I42" i="31" s="1"/>
  <c r="K62" i="11"/>
  <c r="G83" i="29" l="1"/>
  <c r="G92" i="29" s="1"/>
  <c r="J7" i="31"/>
  <c r="J12" i="31" s="1"/>
  <c r="J19" i="31" s="1"/>
  <c r="J25" i="31" s="1"/>
  <c r="J30" i="31" s="1"/>
  <c r="J35" i="31" s="1"/>
  <c r="J42" i="31" s="1"/>
  <c r="K71" i="11"/>
  <c r="E60" i="11"/>
  <c r="F60" i="11"/>
  <c r="G60" i="11"/>
  <c r="H60" i="11"/>
  <c r="I60" i="11"/>
  <c r="J60" i="11"/>
  <c r="K60" i="11"/>
  <c r="L60" i="11"/>
  <c r="M60" i="11"/>
  <c r="E61" i="11"/>
  <c r="F61" i="11"/>
  <c r="G61" i="11"/>
  <c r="H61" i="11"/>
  <c r="I61" i="11"/>
  <c r="J61" i="11"/>
  <c r="K61" i="11"/>
  <c r="L61" i="11"/>
  <c r="M61" i="11"/>
  <c r="E62" i="11"/>
  <c r="F62" i="11"/>
  <c r="G62" i="11"/>
  <c r="H62" i="11"/>
  <c r="I62" i="11"/>
  <c r="J62" i="11"/>
  <c r="L62" i="11"/>
  <c r="M62" i="11"/>
  <c r="E63" i="11"/>
  <c r="F63" i="11"/>
  <c r="G63" i="11"/>
  <c r="H63" i="11"/>
  <c r="I63" i="11"/>
  <c r="J63" i="11"/>
  <c r="K63" i="11"/>
  <c r="L63" i="11"/>
  <c r="M63" i="11"/>
  <c r="D63" i="11"/>
  <c r="H83" i="29" l="1"/>
  <c r="H92" i="29" s="1"/>
  <c r="K7" i="31"/>
  <c r="K12" i="31" s="1"/>
  <c r="K19" i="31" s="1"/>
  <c r="K25" i="31" s="1"/>
  <c r="K30" i="31" s="1"/>
  <c r="K35" i="31" s="1"/>
  <c r="K42" i="31" s="1"/>
  <c r="I83" i="29" l="1"/>
  <c r="I92" i="29" s="1"/>
  <c r="L7" i="31"/>
  <c r="L12" i="31" s="1"/>
  <c r="L19" i="31" s="1"/>
  <c r="L25" i="31" s="1"/>
  <c r="L30" i="31" s="1"/>
  <c r="L35" i="31" s="1"/>
  <c r="L42" i="31" s="1"/>
  <c r="D60" i="11"/>
  <c r="D62" i="11"/>
  <c r="D61" i="11"/>
  <c r="J92" i="29" l="1"/>
  <c r="C79" i="29"/>
  <c r="G79" i="29"/>
  <c r="E79" i="29"/>
  <c r="I79" i="29"/>
  <c r="K79" i="29"/>
  <c r="K83" i="29" l="1"/>
  <c r="K92" i="29" s="1"/>
  <c r="C80" i="29"/>
  <c r="D79" i="29"/>
  <c r="K80" i="29"/>
  <c r="J79" i="29"/>
  <c r="F79" i="29"/>
  <c r="I80" i="29"/>
  <c r="E80" i="29"/>
  <c r="G80" i="29"/>
  <c r="H79" i="29"/>
  <c r="J107" i="11"/>
  <c r="C106" i="11"/>
  <c r="C68" i="11"/>
  <c r="C159" i="11" s="1"/>
  <c r="C53" i="11"/>
  <c r="C76" i="11" l="1"/>
  <c r="C165" i="11"/>
  <c r="M83" i="29"/>
  <c r="M92" i="29" s="1"/>
  <c r="L92" i="29"/>
  <c r="F80" i="29"/>
  <c r="H80" i="29"/>
  <c r="B80" i="29"/>
  <c r="D80" i="29"/>
  <c r="J80" i="29"/>
  <c r="C129" i="11" l="1"/>
  <c r="C162" i="11"/>
  <c r="C91" i="11"/>
  <c r="C114" i="11" s="1"/>
  <c r="C144" i="11"/>
  <c r="G5" i="31"/>
  <c r="D5" i="31"/>
  <c r="I5" i="31"/>
  <c r="F5" i="31"/>
  <c r="D27" i="31" l="1"/>
  <c r="B28" i="31"/>
  <c r="G27" i="31"/>
  <c r="I27" i="31"/>
  <c r="F26" i="31"/>
  <c r="G26" i="31"/>
  <c r="D26" i="31"/>
  <c r="E5" i="31"/>
  <c r="E27" i="31" s="1"/>
  <c r="K5" i="31"/>
  <c r="K26" i="31" s="1"/>
  <c r="C5" i="31"/>
  <c r="C26" i="31" s="1"/>
  <c r="H5" i="31"/>
  <c r="H26" i="31" s="1"/>
  <c r="J5" i="31"/>
  <c r="J26" i="31" s="1"/>
  <c r="I26" i="31"/>
  <c r="L5" i="31"/>
  <c r="L27" i="31" s="1"/>
  <c r="F27" i="31"/>
  <c r="G28" i="31" l="1"/>
  <c r="I28" i="31"/>
  <c r="D28" i="31"/>
  <c r="F28" i="31"/>
  <c r="K27" i="31"/>
  <c r="K28" i="31" s="1"/>
  <c r="L26" i="31"/>
  <c r="L28" i="31" s="1"/>
  <c r="J27" i="31"/>
  <c r="J28" i="31" s="1"/>
  <c r="H27" i="31"/>
  <c r="H28" i="31" s="1"/>
  <c r="C27" i="31"/>
  <c r="C28" i="31" s="1"/>
  <c r="E26" i="31"/>
  <c r="E28" i="31" s="1"/>
  <c r="K64" i="11" l="1"/>
  <c r="M110" i="11"/>
  <c r="L110" i="11"/>
  <c r="K110" i="11"/>
  <c r="J110" i="11"/>
  <c r="I110" i="11"/>
  <c r="H110" i="11"/>
  <c r="G110" i="11"/>
  <c r="F110" i="11"/>
  <c r="E110" i="11"/>
  <c r="M109" i="11"/>
  <c r="L109" i="11"/>
  <c r="K109" i="11"/>
  <c r="J109" i="11"/>
  <c r="I109" i="11"/>
  <c r="H109" i="11"/>
  <c r="G109" i="11"/>
  <c r="F109" i="11"/>
  <c r="E109" i="11"/>
  <c r="M108" i="11"/>
  <c r="L108" i="11"/>
  <c r="K108" i="11"/>
  <c r="J108" i="11"/>
  <c r="I108" i="11"/>
  <c r="H108" i="11"/>
  <c r="G108" i="11"/>
  <c r="F108" i="11"/>
  <c r="E108" i="11"/>
  <c r="M107" i="11"/>
  <c r="L107" i="11"/>
  <c r="K107" i="11"/>
  <c r="I107" i="11"/>
  <c r="H107" i="11"/>
  <c r="G107" i="11"/>
  <c r="F107" i="11"/>
  <c r="E107" i="11"/>
  <c r="M106" i="11"/>
  <c r="L106" i="11"/>
  <c r="K106" i="11"/>
  <c r="J106" i="11"/>
  <c r="I106" i="11"/>
  <c r="H106" i="11"/>
  <c r="G106" i="11"/>
  <c r="F106" i="11"/>
  <c r="E106" i="11"/>
  <c r="C110" i="11"/>
  <c r="C109" i="11"/>
  <c r="C108" i="11"/>
  <c r="C107" i="11"/>
  <c r="D110" i="11"/>
  <c r="D109" i="11"/>
  <c r="D108" i="11"/>
  <c r="D107" i="11"/>
  <c r="M68" i="11"/>
  <c r="M159" i="11" s="1"/>
  <c r="M71" i="11"/>
  <c r="L71" i="11"/>
  <c r="J71" i="11"/>
  <c r="I71" i="11"/>
  <c r="H71" i="11"/>
  <c r="G71" i="11"/>
  <c r="F71" i="11"/>
  <c r="E71" i="11"/>
  <c r="D71" i="11"/>
  <c r="C71" i="11"/>
  <c r="C79" i="11" s="1"/>
  <c r="M70" i="11"/>
  <c r="M183" i="11" s="1"/>
  <c r="L70" i="11"/>
  <c r="K70" i="11"/>
  <c r="K183" i="11" s="1"/>
  <c r="J70" i="11"/>
  <c r="J183" i="11" s="1"/>
  <c r="I70" i="11"/>
  <c r="I183" i="11" s="1"/>
  <c r="H70" i="11"/>
  <c r="H183" i="11" s="1"/>
  <c r="G70" i="11"/>
  <c r="F70" i="11"/>
  <c r="E70" i="11"/>
  <c r="D70" i="11"/>
  <c r="C70" i="11"/>
  <c r="M69" i="11"/>
  <c r="M171" i="11" s="1"/>
  <c r="L69" i="11"/>
  <c r="K69" i="11"/>
  <c r="K171" i="11" s="1"/>
  <c r="J69" i="11"/>
  <c r="J171" i="11" s="1"/>
  <c r="I69" i="11"/>
  <c r="I171" i="11" s="1"/>
  <c r="H69" i="11"/>
  <c r="H171" i="11" s="1"/>
  <c r="G69" i="11"/>
  <c r="G171" i="11" s="1"/>
  <c r="F69" i="11"/>
  <c r="F171" i="11" s="1"/>
  <c r="E69" i="11"/>
  <c r="E171" i="11" s="1"/>
  <c r="D69" i="11"/>
  <c r="L68" i="11"/>
  <c r="K68" i="11"/>
  <c r="K159" i="11" s="1"/>
  <c r="J68" i="11"/>
  <c r="J159" i="11" s="1"/>
  <c r="I68" i="11"/>
  <c r="I159" i="11" s="1"/>
  <c r="H68" i="11"/>
  <c r="H159" i="11" s="1"/>
  <c r="G68" i="11"/>
  <c r="G159" i="11" s="1"/>
  <c r="F68" i="11"/>
  <c r="F159" i="11" s="1"/>
  <c r="E68" i="11"/>
  <c r="D68" i="11"/>
  <c r="H53" i="11"/>
  <c r="M56" i="11"/>
  <c r="L56" i="11"/>
  <c r="K56" i="11"/>
  <c r="J56" i="11"/>
  <c r="I56" i="11"/>
  <c r="H56" i="11"/>
  <c r="G56" i="11"/>
  <c r="F56" i="11"/>
  <c r="E56" i="11"/>
  <c r="D56" i="11"/>
  <c r="C56" i="11"/>
  <c r="M55" i="11"/>
  <c r="L55" i="11"/>
  <c r="K55" i="11"/>
  <c r="J55" i="11"/>
  <c r="I55" i="11"/>
  <c r="H55" i="11"/>
  <c r="G55" i="11"/>
  <c r="F55" i="11"/>
  <c r="E55" i="11"/>
  <c r="D55" i="11"/>
  <c r="C55" i="11"/>
  <c r="M54" i="11"/>
  <c r="L54" i="11"/>
  <c r="K54" i="11"/>
  <c r="J54" i="11"/>
  <c r="I54" i="11"/>
  <c r="H54" i="11"/>
  <c r="G54" i="11"/>
  <c r="F54" i="11"/>
  <c r="E54" i="11"/>
  <c r="D54" i="11"/>
  <c r="C54" i="11"/>
  <c r="M53" i="11"/>
  <c r="L53" i="11"/>
  <c r="K53" i="11"/>
  <c r="J53" i="11"/>
  <c r="I53" i="11"/>
  <c r="G53" i="11"/>
  <c r="F53" i="11"/>
  <c r="E53" i="11"/>
  <c r="D53" i="11"/>
  <c r="D76" i="11" s="1"/>
  <c r="D79" i="11" l="1"/>
  <c r="F165" i="11"/>
  <c r="J165" i="11"/>
  <c r="D171" i="11"/>
  <c r="L171" i="11"/>
  <c r="E183" i="11"/>
  <c r="D162" i="11"/>
  <c r="D129" i="11"/>
  <c r="D91" i="11"/>
  <c r="D132" i="11"/>
  <c r="D94" i="11"/>
  <c r="D117" i="11" s="1"/>
  <c r="G165" i="11"/>
  <c r="K165" i="11"/>
  <c r="F183" i="11"/>
  <c r="C132" i="11"/>
  <c r="C147" i="11" s="1"/>
  <c r="C94" i="11"/>
  <c r="C117" i="11" s="1"/>
  <c r="M165" i="11"/>
  <c r="D159" i="11"/>
  <c r="H165" i="11"/>
  <c r="L159" i="11"/>
  <c r="C183" i="11"/>
  <c r="H189" i="11" s="1"/>
  <c r="G183" i="11"/>
  <c r="E159" i="11"/>
  <c r="I165" i="11"/>
  <c r="C171" i="11"/>
  <c r="M177" i="11" s="1"/>
  <c r="D183" i="11"/>
  <c r="L183" i="11"/>
  <c r="J64" i="11"/>
  <c r="F64" i="11"/>
  <c r="G64" i="11"/>
  <c r="M64" i="11"/>
  <c r="I64" i="11"/>
  <c r="E64" i="11"/>
  <c r="L64" i="11"/>
  <c r="H64" i="11"/>
  <c r="C86" i="11"/>
  <c r="D64" i="11"/>
  <c r="E79" i="11"/>
  <c r="D57" i="11"/>
  <c r="D72" i="11"/>
  <c r="H72" i="11"/>
  <c r="L72" i="11"/>
  <c r="M72" i="11"/>
  <c r="H57" i="11"/>
  <c r="E72" i="11"/>
  <c r="I72" i="11"/>
  <c r="C78" i="11"/>
  <c r="F72" i="11"/>
  <c r="J72" i="11"/>
  <c r="C77" i="11"/>
  <c r="D77" i="11" s="1"/>
  <c r="D92" i="11" s="1"/>
  <c r="C72" i="11"/>
  <c r="G72" i="11"/>
  <c r="K72" i="11"/>
  <c r="L57" i="11"/>
  <c r="E57" i="11"/>
  <c r="I57" i="11"/>
  <c r="M57" i="11"/>
  <c r="F57" i="11"/>
  <c r="J57" i="11"/>
  <c r="C57" i="11"/>
  <c r="G57" i="11"/>
  <c r="K57" i="11"/>
  <c r="C84" i="11" l="1"/>
  <c r="C137" i="11" s="1"/>
  <c r="C130" i="11"/>
  <c r="D144" i="11"/>
  <c r="J177" i="11"/>
  <c r="I177" i="11"/>
  <c r="K177" i="11"/>
  <c r="G177" i="11"/>
  <c r="D147" i="11"/>
  <c r="K189" i="11"/>
  <c r="M189" i="11"/>
  <c r="J189" i="11"/>
  <c r="I189" i="11"/>
  <c r="C174" i="11"/>
  <c r="C92" i="11"/>
  <c r="C115" i="11" s="1"/>
  <c r="C139" i="11"/>
  <c r="C154" i="11" s="1"/>
  <c r="C101" i="11"/>
  <c r="C124" i="11" s="1"/>
  <c r="F79" i="11"/>
  <c r="E132" i="11"/>
  <c r="E147" i="11" s="1"/>
  <c r="E94" i="11"/>
  <c r="L189" i="11"/>
  <c r="G189" i="11"/>
  <c r="L177" i="11"/>
  <c r="D189" i="11"/>
  <c r="C177" i="11"/>
  <c r="H177" i="11"/>
  <c r="D177" i="11"/>
  <c r="C186" i="11"/>
  <c r="C131" i="11"/>
  <c r="C93" i="11"/>
  <c r="C116" i="11" s="1"/>
  <c r="E165" i="11"/>
  <c r="C189" i="11"/>
  <c r="F177" i="11"/>
  <c r="L165" i="11"/>
  <c r="E177" i="11"/>
  <c r="E189" i="11"/>
  <c r="D165" i="11"/>
  <c r="F189" i="11"/>
  <c r="D86" i="11"/>
  <c r="C152" i="11"/>
  <c r="C85" i="11"/>
  <c r="C83" i="11"/>
  <c r="C161" i="11" s="1"/>
  <c r="D78" i="11"/>
  <c r="E76" i="11"/>
  <c r="C80" i="11"/>
  <c r="D80" i="11" s="1"/>
  <c r="C145" i="11" l="1"/>
  <c r="C146" i="11"/>
  <c r="P125" i="11"/>
  <c r="E77" i="11"/>
  <c r="D174" i="11"/>
  <c r="D130" i="11"/>
  <c r="D115" i="11"/>
  <c r="D133" i="11"/>
  <c r="D95" i="11"/>
  <c r="G79" i="11"/>
  <c r="F132" i="11"/>
  <c r="F147" i="11" s="1"/>
  <c r="F94" i="11"/>
  <c r="C133" i="11"/>
  <c r="C95" i="11"/>
  <c r="E78" i="11"/>
  <c r="D186" i="11"/>
  <c r="D131" i="11"/>
  <c r="D146" i="11" s="1"/>
  <c r="D93" i="11"/>
  <c r="D116" i="11" s="1"/>
  <c r="C173" i="11"/>
  <c r="C99" i="11"/>
  <c r="C122" i="11" s="1"/>
  <c r="D84" i="11"/>
  <c r="D99" i="11" s="1"/>
  <c r="C136" i="11"/>
  <c r="C98" i="11"/>
  <c r="C121" i="11" s="1"/>
  <c r="F76" i="11"/>
  <c r="E162" i="11"/>
  <c r="E129" i="11"/>
  <c r="E91" i="11"/>
  <c r="E114" i="11" s="1"/>
  <c r="C185" i="11"/>
  <c r="C138" i="11"/>
  <c r="C153" i="11" s="1"/>
  <c r="C100" i="11"/>
  <c r="C123" i="11" s="1"/>
  <c r="D85" i="11"/>
  <c r="D101" i="11"/>
  <c r="D124" i="11" s="1"/>
  <c r="D139" i="11"/>
  <c r="D154" i="11" s="1"/>
  <c r="E86" i="11"/>
  <c r="E101" i="11" s="1"/>
  <c r="E124" i="11" s="1"/>
  <c r="H14" i="25"/>
  <c r="K14" i="25"/>
  <c r="E14" i="25"/>
  <c r="I14" i="25"/>
  <c r="F14" i="25"/>
  <c r="J14" i="25"/>
  <c r="G14" i="25"/>
  <c r="D14" i="25"/>
  <c r="L14" i="25"/>
  <c r="D83" i="11"/>
  <c r="C118" i="11"/>
  <c r="C87" i="11"/>
  <c r="D114" i="11"/>
  <c r="E80" i="11"/>
  <c r="E117" i="11"/>
  <c r="E144" i="11" l="1"/>
  <c r="C148" i="11"/>
  <c r="C151" i="11"/>
  <c r="P126" i="11"/>
  <c r="D145" i="11"/>
  <c r="Q125" i="11"/>
  <c r="D98" i="11"/>
  <c r="D121" i="11" s="1"/>
  <c r="D161" i="11"/>
  <c r="D136" i="11"/>
  <c r="E83" i="11"/>
  <c r="E98" i="11" s="1"/>
  <c r="E121" i="11" s="1"/>
  <c r="D173" i="11"/>
  <c r="D137" i="11"/>
  <c r="D152" i="11" s="1"/>
  <c r="D122" i="11"/>
  <c r="E84" i="11"/>
  <c r="C140" i="11"/>
  <c r="C155" i="11" s="1"/>
  <c r="C102" i="11"/>
  <c r="C125" i="11" s="1"/>
  <c r="G76" i="11"/>
  <c r="F162" i="11"/>
  <c r="F129" i="11"/>
  <c r="F91" i="11"/>
  <c r="F114" i="11" s="1"/>
  <c r="F80" i="11"/>
  <c r="E133" i="11"/>
  <c r="E95" i="11"/>
  <c r="D185" i="11"/>
  <c r="D138" i="11"/>
  <c r="D153" i="11" s="1"/>
  <c r="D100" i="11"/>
  <c r="D123" i="11" s="1"/>
  <c r="E85" i="11"/>
  <c r="E139" i="11"/>
  <c r="E154" i="11" s="1"/>
  <c r="F86" i="11"/>
  <c r="F78" i="11"/>
  <c r="E186" i="11"/>
  <c r="E131" i="11"/>
  <c r="E146" i="11" s="1"/>
  <c r="E93" i="11"/>
  <c r="E116" i="11" s="1"/>
  <c r="H79" i="11"/>
  <c r="G132" i="11"/>
  <c r="G147" i="11" s="1"/>
  <c r="G94" i="11"/>
  <c r="D148" i="11"/>
  <c r="F77" i="11"/>
  <c r="E174" i="11"/>
  <c r="E130" i="11"/>
  <c r="E145" i="11" s="1"/>
  <c r="E92" i="11"/>
  <c r="E115" i="11" s="1"/>
  <c r="L13" i="25"/>
  <c r="J13" i="25"/>
  <c r="I13" i="25"/>
  <c r="F13" i="25"/>
  <c r="E13" i="25"/>
  <c r="D13" i="25"/>
  <c r="K13" i="25"/>
  <c r="G13" i="25"/>
  <c r="H13" i="25"/>
  <c r="F101" i="11"/>
  <c r="F124" i="11" s="1"/>
  <c r="D87" i="11"/>
  <c r="E99" i="11"/>
  <c r="E122" i="11" s="1"/>
  <c r="D118" i="11"/>
  <c r="F117" i="11"/>
  <c r="E100" i="11" l="1"/>
  <c r="E123" i="11" s="1"/>
  <c r="D151" i="11"/>
  <c r="Q126" i="11"/>
  <c r="F144" i="11"/>
  <c r="R125" i="11"/>
  <c r="E148" i="11"/>
  <c r="G77" i="11"/>
  <c r="F174" i="11"/>
  <c r="F130" i="11"/>
  <c r="F145" i="11" s="1"/>
  <c r="F92" i="11"/>
  <c r="F115" i="11" s="1"/>
  <c r="E185" i="11"/>
  <c r="E138" i="11"/>
  <c r="E153" i="11" s="1"/>
  <c r="F85" i="11"/>
  <c r="F84" i="11"/>
  <c r="F99" i="11" s="1"/>
  <c r="F122" i="11" s="1"/>
  <c r="E173" i="11"/>
  <c r="E137" i="11"/>
  <c r="E152" i="11" s="1"/>
  <c r="E161" i="11"/>
  <c r="E136" i="11"/>
  <c r="F83" i="11"/>
  <c r="F98" i="11" s="1"/>
  <c r="F121" i="11" s="1"/>
  <c r="D140" i="11"/>
  <c r="D155" i="11" s="1"/>
  <c r="I79" i="11"/>
  <c r="H132" i="11"/>
  <c r="H147" i="11" s="1"/>
  <c r="H94" i="11"/>
  <c r="G78" i="11"/>
  <c r="F186" i="11"/>
  <c r="F131" i="11"/>
  <c r="F146" i="11" s="1"/>
  <c r="F93" i="11"/>
  <c r="F116" i="11" s="1"/>
  <c r="G80" i="11"/>
  <c r="F133" i="11"/>
  <c r="F95" i="11"/>
  <c r="F139" i="11"/>
  <c r="F154" i="11" s="1"/>
  <c r="G86" i="11"/>
  <c r="H76" i="11"/>
  <c r="G162" i="11"/>
  <c r="G129" i="11"/>
  <c r="G91" i="11"/>
  <c r="G114" i="11" s="1"/>
  <c r="D102" i="11"/>
  <c r="D125" i="11" s="1"/>
  <c r="E87" i="11"/>
  <c r="E118" i="11"/>
  <c r="G117" i="11"/>
  <c r="G144" i="11" l="1"/>
  <c r="S125" i="11"/>
  <c r="E151" i="11"/>
  <c r="R126" i="11"/>
  <c r="F148" i="11"/>
  <c r="J79" i="11"/>
  <c r="I132" i="11"/>
  <c r="I147" i="11" s="1"/>
  <c r="I94" i="11"/>
  <c r="H77" i="11"/>
  <c r="G174" i="11"/>
  <c r="G130" i="11"/>
  <c r="G145" i="11" s="1"/>
  <c r="G92" i="11"/>
  <c r="G115" i="11" s="1"/>
  <c r="I76" i="11"/>
  <c r="H162" i="11"/>
  <c r="H129" i="11"/>
  <c r="H91" i="11"/>
  <c r="H114" i="11" s="1"/>
  <c r="H80" i="11"/>
  <c r="G133" i="11"/>
  <c r="G95" i="11"/>
  <c r="H78" i="11"/>
  <c r="G186" i="11"/>
  <c r="G131" i="11"/>
  <c r="G146" i="11" s="1"/>
  <c r="G93" i="11"/>
  <c r="G116" i="11" s="1"/>
  <c r="G84" i="11"/>
  <c r="G99" i="11" s="1"/>
  <c r="G122" i="11" s="1"/>
  <c r="F173" i="11"/>
  <c r="F137" i="11"/>
  <c r="F152" i="11" s="1"/>
  <c r="E140" i="11"/>
  <c r="E155" i="11" s="1"/>
  <c r="H86" i="11"/>
  <c r="G139" i="11"/>
  <c r="G154" i="11" s="1"/>
  <c r="F185" i="11"/>
  <c r="F138" i="11"/>
  <c r="F153" i="11" s="1"/>
  <c r="G85" i="11"/>
  <c r="G100" i="11" s="1"/>
  <c r="G123" i="11" s="1"/>
  <c r="G101" i="11"/>
  <c r="G124" i="11" s="1"/>
  <c r="F100" i="11"/>
  <c r="F123" i="11" s="1"/>
  <c r="G83" i="11"/>
  <c r="G98" i="11" s="1"/>
  <c r="G121" i="11" s="1"/>
  <c r="F161" i="11"/>
  <c r="F136" i="11"/>
  <c r="E102" i="11"/>
  <c r="E125" i="11" s="1"/>
  <c r="F87" i="11"/>
  <c r="H117" i="11"/>
  <c r="F118" i="11"/>
  <c r="T125" i="11" l="1"/>
  <c r="F151" i="11"/>
  <c r="S126" i="11"/>
  <c r="G148" i="11"/>
  <c r="H144" i="11"/>
  <c r="I86" i="11"/>
  <c r="H139" i="11"/>
  <c r="H154" i="11" s="1"/>
  <c r="I80" i="11"/>
  <c r="H133" i="11"/>
  <c r="H95" i="11"/>
  <c r="J76" i="11"/>
  <c r="I162" i="11"/>
  <c r="I129" i="11"/>
  <c r="I91" i="11"/>
  <c r="I114" i="11" s="1"/>
  <c r="I77" i="11"/>
  <c r="H174" i="11"/>
  <c r="H130" i="11"/>
  <c r="H145" i="11" s="1"/>
  <c r="H92" i="11"/>
  <c r="H115" i="11" s="1"/>
  <c r="H101" i="11"/>
  <c r="H124" i="11" s="1"/>
  <c r="H83" i="11"/>
  <c r="H98" i="11" s="1"/>
  <c r="H121" i="11" s="1"/>
  <c r="G161" i="11"/>
  <c r="G136" i="11"/>
  <c r="F140" i="11"/>
  <c r="F155" i="11" s="1"/>
  <c r="G185" i="11"/>
  <c r="G138" i="11"/>
  <c r="G153" i="11" s="1"/>
  <c r="H85" i="11"/>
  <c r="H100" i="11" s="1"/>
  <c r="H123" i="11" s="1"/>
  <c r="H84" i="11"/>
  <c r="H99" i="11" s="1"/>
  <c r="H122" i="11" s="1"/>
  <c r="G173" i="11"/>
  <c r="G137" i="11"/>
  <c r="G152" i="11" s="1"/>
  <c r="I78" i="11"/>
  <c r="H186" i="11"/>
  <c r="H131" i="11"/>
  <c r="H146" i="11" s="1"/>
  <c r="H93" i="11"/>
  <c r="H116" i="11" s="1"/>
  <c r="K79" i="11"/>
  <c r="J132" i="11"/>
  <c r="J147" i="11" s="1"/>
  <c r="J94" i="11"/>
  <c r="F102" i="11"/>
  <c r="F125" i="11" s="1"/>
  <c r="I101" i="11"/>
  <c r="I124" i="11" s="1"/>
  <c r="G87" i="11"/>
  <c r="G118" i="11"/>
  <c r="I117" i="11"/>
  <c r="G151" i="11" l="1"/>
  <c r="T126" i="11"/>
  <c r="I144" i="11"/>
  <c r="H148" i="11"/>
  <c r="U125" i="11"/>
  <c r="G140" i="11"/>
  <c r="G155" i="11" s="1"/>
  <c r="J78" i="11"/>
  <c r="I186" i="11"/>
  <c r="I131" i="11"/>
  <c r="I146" i="11" s="1"/>
  <c r="I93" i="11"/>
  <c r="I116" i="11" s="1"/>
  <c r="J80" i="11"/>
  <c r="I133" i="11"/>
  <c r="I95" i="11"/>
  <c r="L79" i="11"/>
  <c r="K132" i="11"/>
  <c r="K147" i="11" s="1"/>
  <c r="K94" i="11"/>
  <c r="I85" i="11"/>
  <c r="I100" i="11" s="1"/>
  <c r="I123" i="11" s="1"/>
  <c r="H185" i="11"/>
  <c r="H138" i="11"/>
  <c r="H153" i="11" s="1"/>
  <c r="I83" i="11"/>
  <c r="I98" i="11" s="1"/>
  <c r="I121" i="11" s="1"/>
  <c r="H161" i="11"/>
  <c r="H136" i="11"/>
  <c r="I84" i="11"/>
  <c r="H173" i="11"/>
  <c r="H137" i="11"/>
  <c r="H152" i="11" s="1"/>
  <c r="J77" i="11"/>
  <c r="I174" i="11"/>
  <c r="I130" i="11"/>
  <c r="I145" i="11" s="1"/>
  <c r="I92" i="11"/>
  <c r="I115" i="11" s="1"/>
  <c r="K76" i="11"/>
  <c r="J162" i="11"/>
  <c r="J129" i="11"/>
  <c r="J91" i="11"/>
  <c r="J114" i="11" s="1"/>
  <c r="J86" i="11"/>
  <c r="J101" i="11" s="1"/>
  <c r="J124" i="11" s="1"/>
  <c r="I139" i="11"/>
  <c r="I154" i="11" s="1"/>
  <c r="G102" i="11"/>
  <c r="G125" i="11" s="1"/>
  <c r="H87" i="11"/>
  <c r="H118" i="11"/>
  <c r="J117" i="11"/>
  <c r="I148" i="11" l="1"/>
  <c r="H151" i="11"/>
  <c r="U126" i="11"/>
  <c r="V125" i="11"/>
  <c r="J144" i="11"/>
  <c r="J84" i="11"/>
  <c r="J99" i="11" s="1"/>
  <c r="J122" i="11" s="1"/>
  <c r="I173" i="11"/>
  <c r="I137" i="11"/>
  <c r="I152" i="11" s="1"/>
  <c r="J85" i="11"/>
  <c r="I185" i="11"/>
  <c r="I138" i="11"/>
  <c r="I153" i="11" s="1"/>
  <c r="I99" i="11"/>
  <c r="I122" i="11" s="1"/>
  <c r="L76" i="11"/>
  <c r="K162" i="11"/>
  <c r="K129" i="11"/>
  <c r="K91" i="11"/>
  <c r="K114" i="11" s="1"/>
  <c r="K77" i="11"/>
  <c r="J174" i="11"/>
  <c r="J130" i="11"/>
  <c r="J145" i="11" s="1"/>
  <c r="J92" i="11"/>
  <c r="J115" i="11" s="1"/>
  <c r="K80" i="11"/>
  <c r="J133" i="11"/>
  <c r="J95" i="11"/>
  <c r="K78" i="11"/>
  <c r="J186" i="11"/>
  <c r="J131" i="11"/>
  <c r="J146" i="11" s="1"/>
  <c r="J93" i="11"/>
  <c r="J116" i="11" s="1"/>
  <c r="H140" i="11"/>
  <c r="H155" i="11" s="1"/>
  <c r="K86" i="11"/>
  <c r="K101" i="11" s="1"/>
  <c r="K124" i="11" s="1"/>
  <c r="J139" i="11"/>
  <c r="J154" i="11" s="1"/>
  <c r="J83" i="11"/>
  <c r="J98" i="11" s="1"/>
  <c r="J121" i="11" s="1"/>
  <c r="I161" i="11"/>
  <c r="I136" i="11"/>
  <c r="M79" i="11"/>
  <c r="L132" i="11"/>
  <c r="L147" i="11" s="1"/>
  <c r="L94" i="11"/>
  <c r="H102" i="11"/>
  <c r="H125" i="11" s="1"/>
  <c r="I87" i="11"/>
  <c r="I118" i="11"/>
  <c r="K117" i="11"/>
  <c r="J148" i="11" l="1"/>
  <c r="W125" i="11"/>
  <c r="I151" i="11"/>
  <c r="V126" i="11"/>
  <c r="K144" i="11"/>
  <c r="L80" i="11"/>
  <c r="K133" i="11"/>
  <c r="K95" i="11"/>
  <c r="L77" i="11"/>
  <c r="K174" i="11"/>
  <c r="K130" i="11"/>
  <c r="K145" i="11" s="1"/>
  <c r="K92" i="11"/>
  <c r="K115" i="11" s="1"/>
  <c r="M76" i="11"/>
  <c r="L162" i="11"/>
  <c r="L129" i="11"/>
  <c r="L91" i="11"/>
  <c r="L114" i="11" s="1"/>
  <c r="K85" i="11"/>
  <c r="K100" i="11" s="1"/>
  <c r="K123" i="11" s="1"/>
  <c r="J185" i="11"/>
  <c r="J138" i="11"/>
  <c r="J153" i="11" s="1"/>
  <c r="K83" i="11"/>
  <c r="K98" i="11" s="1"/>
  <c r="K121" i="11" s="1"/>
  <c r="J161" i="11"/>
  <c r="J136" i="11"/>
  <c r="I140" i="11"/>
  <c r="I155" i="11" s="1"/>
  <c r="M132" i="11"/>
  <c r="M147" i="11" s="1"/>
  <c r="M94" i="11"/>
  <c r="M117" i="11" s="1"/>
  <c r="L78" i="11"/>
  <c r="K186" i="11"/>
  <c r="K131" i="11"/>
  <c r="K146" i="11" s="1"/>
  <c r="K93" i="11"/>
  <c r="K116" i="11" s="1"/>
  <c r="J100" i="11"/>
  <c r="J123" i="11" s="1"/>
  <c r="L86" i="11"/>
  <c r="L101" i="11" s="1"/>
  <c r="L124" i="11" s="1"/>
  <c r="K139" i="11"/>
  <c r="K154" i="11" s="1"/>
  <c r="K84" i="11"/>
  <c r="K99" i="11" s="1"/>
  <c r="K122" i="11" s="1"/>
  <c r="J173" i="11"/>
  <c r="J137" i="11"/>
  <c r="J152" i="11" s="1"/>
  <c r="I102" i="11"/>
  <c r="I125" i="11" s="1"/>
  <c r="J87" i="11"/>
  <c r="J118" i="11"/>
  <c r="L117" i="11"/>
  <c r="X125" i="11" l="1"/>
  <c r="J151" i="11"/>
  <c r="W126" i="11"/>
  <c r="L144" i="11"/>
  <c r="K148" i="11"/>
  <c r="M78" i="11"/>
  <c r="L186" i="11"/>
  <c r="L131" i="11"/>
  <c r="L146" i="11" s="1"/>
  <c r="L93" i="11"/>
  <c r="L116" i="11" s="1"/>
  <c r="M86" i="11"/>
  <c r="M139" i="11" s="1"/>
  <c r="M154" i="11" s="1"/>
  <c r="L139" i="11"/>
  <c r="L154" i="11" s="1"/>
  <c r="L85" i="11"/>
  <c r="K185" i="11"/>
  <c r="K138" i="11"/>
  <c r="K153" i="11" s="1"/>
  <c r="M162" i="11"/>
  <c r="M129" i="11"/>
  <c r="M91" i="11"/>
  <c r="M114" i="11" s="1"/>
  <c r="M77" i="11"/>
  <c r="M130" i="11" s="1"/>
  <c r="M145" i="11" s="1"/>
  <c r="L174" i="11"/>
  <c r="L130" i="11"/>
  <c r="L145" i="11" s="1"/>
  <c r="L92" i="11"/>
  <c r="L115" i="11" s="1"/>
  <c r="L83" i="11"/>
  <c r="L98" i="11" s="1"/>
  <c r="L121" i="11" s="1"/>
  <c r="K161" i="11"/>
  <c r="K136" i="11"/>
  <c r="J140" i="11"/>
  <c r="J155" i="11" s="1"/>
  <c r="L84" i="11"/>
  <c r="L99" i="11" s="1"/>
  <c r="L122" i="11" s="1"/>
  <c r="K173" i="11"/>
  <c r="K137" i="11"/>
  <c r="K152" i="11" s="1"/>
  <c r="M80" i="11"/>
  <c r="L133" i="11"/>
  <c r="L95" i="11"/>
  <c r="J102" i="11"/>
  <c r="J125" i="11" s="1"/>
  <c r="M101" i="11"/>
  <c r="M124" i="11" s="1"/>
  <c r="K87" i="11"/>
  <c r="L100" i="11"/>
  <c r="L123" i="11" s="1"/>
  <c r="K118" i="11"/>
  <c r="Y125" i="11" l="1"/>
  <c r="L148" i="11"/>
  <c r="K151" i="11"/>
  <c r="X126" i="11"/>
  <c r="M144" i="11"/>
  <c r="K140" i="11"/>
  <c r="K155" i="11" s="1"/>
  <c r="M84" i="11"/>
  <c r="M99" i="11" s="1"/>
  <c r="M122" i="11" s="1"/>
  <c r="L173" i="11"/>
  <c r="L137" i="11"/>
  <c r="L152" i="11" s="1"/>
  <c r="M174" i="11"/>
  <c r="M92" i="11"/>
  <c r="M115" i="11" s="1"/>
  <c r="M133" i="11"/>
  <c r="M95" i="11"/>
  <c r="M118" i="11" s="1"/>
  <c r="M83" i="11"/>
  <c r="M98" i="11" s="1"/>
  <c r="M121" i="11" s="1"/>
  <c r="L161" i="11"/>
  <c r="L136" i="11"/>
  <c r="M85" i="11"/>
  <c r="M100" i="11" s="1"/>
  <c r="M123" i="11" s="1"/>
  <c r="L185" i="11"/>
  <c r="L138" i="11"/>
  <c r="L153" i="11" s="1"/>
  <c r="M186" i="11"/>
  <c r="M131" i="11"/>
  <c r="M146" i="11" s="1"/>
  <c r="M93" i="11"/>
  <c r="M116" i="11" s="1"/>
  <c r="K102" i="11"/>
  <c r="K125" i="11" s="1"/>
  <c r="L87" i="11"/>
  <c r="L118" i="11"/>
  <c r="Z125" i="11" l="1"/>
  <c r="L151" i="11"/>
  <c r="Y126" i="11"/>
  <c r="M148" i="11"/>
  <c r="L140" i="11"/>
  <c r="L155" i="11" s="1"/>
  <c r="M161" i="11"/>
  <c r="M136" i="11"/>
  <c r="M185" i="11"/>
  <c r="M138" i="11"/>
  <c r="M153" i="11" s="1"/>
  <c r="M173" i="11"/>
  <c r="M137" i="11"/>
  <c r="M152" i="11" s="1"/>
  <c r="L102" i="11"/>
  <c r="L125" i="11" s="1"/>
  <c r="M87" i="11"/>
  <c r="M151" i="11" l="1"/>
  <c r="Z126" i="11"/>
  <c r="M140" i="11"/>
  <c r="M155" i="11" s="1"/>
  <c r="M102" i="11"/>
  <c r="M125" i="11" s="1"/>
  <c r="A113" i="39"/>
</calcChain>
</file>

<file path=xl/sharedStrings.xml><?xml version="1.0" encoding="utf-8"?>
<sst xmlns="http://schemas.openxmlformats.org/spreadsheetml/2006/main" count="1084" uniqueCount="263">
  <si>
    <t>Branche</t>
  </si>
  <si>
    <t>860010</t>
  </si>
  <si>
    <t>Hospitaler</t>
  </si>
  <si>
    <t>860020</t>
  </si>
  <si>
    <t>Læger, tandlæger mv.</t>
  </si>
  <si>
    <t xml:space="preserve">I alt </t>
  </si>
  <si>
    <t>Timer</t>
  </si>
  <si>
    <t>Input-baseret</t>
  </si>
  <si>
    <t>Output-baseret</t>
  </si>
  <si>
    <t>Plehjehjem mv.</t>
  </si>
  <si>
    <t>Daginstitutioner, -centre mv.</t>
  </si>
  <si>
    <t>870000</t>
  </si>
  <si>
    <t>880000</t>
  </si>
  <si>
    <t>850010</t>
  </si>
  <si>
    <t>Grundskoler</t>
  </si>
  <si>
    <t>850020</t>
  </si>
  <si>
    <t>Gymnasier og erhvervsfaglige skoler</t>
  </si>
  <si>
    <t>850030</t>
  </si>
  <si>
    <t>Videregående uddannelsesinstitutioner</t>
  </si>
  <si>
    <t>850042</t>
  </si>
  <si>
    <t>Voksenundervisning mv., ikke-markedsmæssig</t>
  </si>
  <si>
    <t>I alt</t>
  </si>
  <si>
    <t>910002</t>
  </si>
  <si>
    <t>Biblioteker, museer mv., ikke-markedsmæssig</t>
  </si>
  <si>
    <t>930012</t>
  </si>
  <si>
    <t>Sport, ikke-markedsmæssig</t>
  </si>
  <si>
    <t>Social sikring</t>
  </si>
  <si>
    <t>Uddannelse</t>
  </si>
  <si>
    <t>Økonomien i alt</t>
  </si>
  <si>
    <t>Sundhed</t>
  </si>
  <si>
    <t>2003</t>
  </si>
  <si>
    <t>2004</t>
  </si>
  <si>
    <t>2005</t>
  </si>
  <si>
    <t>2006</t>
  </si>
  <si>
    <t>2007</t>
  </si>
  <si>
    <t>2008</t>
  </si>
  <si>
    <t>2009</t>
  </si>
  <si>
    <t>2011</t>
  </si>
  <si>
    <t>Produktion</t>
  </si>
  <si>
    <t>Heraf: Offentlig forvaltning og service</t>
  </si>
  <si>
    <t>O_Q Offentlig administration, undervisning og sundhed</t>
  </si>
  <si>
    <t>O Offentlig administration, forsvar og politi</t>
  </si>
  <si>
    <t>Plejehjem mv.</t>
  </si>
  <si>
    <t>84202 Offentlig administration mv.</t>
  </si>
  <si>
    <t>840010 Offentlig administration</t>
  </si>
  <si>
    <t>..</t>
  </si>
  <si>
    <t>840022 Forsvar, politi og retsvæsen mv., ikke-markedsmæssig</t>
  </si>
  <si>
    <t>84101 Redningskorps mv., markedsmæssig</t>
  </si>
  <si>
    <t>840021 Redningskorps mv., markedsmæssig</t>
  </si>
  <si>
    <t>P Undervisning</t>
  </si>
  <si>
    <t>85202 Undervisning, ikke-markedsmæssig</t>
  </si>
  <si>
    <t>850010 Grundskoler</t>
  </si>
  <si>
    <t>850020 Gymnasier og erhvervsfaglige skoler</t>
  </si>
  <si>
    <t>850030 Videregående uddannelsesinstitutioner</t>
  </si>
  <si>
    <t>850042 Voksenundervisning mv., ikke-markedsmæssig</t>
  </si>
  <si>
    <t>85101 Voksenundervisning mv., markedsmæssig</t>
  </si>
  <si>
    <t>850041 Voksenundervisning mv., markedsmæssig</t>
  </si>
  <si>
    <t>Q Sundhed og socialvæsen</t>
  </si>
  <si>
    <t>QA Sundhedsvæsen</t>
  </si>
  <si>
    <t>86000 Sundhedsvæsen</t>
  </si>
  <si>
    <t>860010 Hospitaler</t>
  </si>
  <si>
    <t>860020 Læger, tandlæger mv.</t>
  </si>
  <si>
    <t>QB Sociale institutioner</t>
  </si>
  <si>
    <t>87880 Sociale institutioner</t>
  </si>
  <si>
    <t>870000 Plejehjem mv.</t>
  </si>
  <si>
    <t>880000 Daginstitutioner og dagcentre mv.</t>
  </si>
  <si>
    <t>R_S Kultur, fritid og anden service</t>
  </si>
  <si>
    <t>R Kultur og fritid</t>
  </si>
  <si>
    <t>90920 Kunst, kultur og spil</t>
  </si>
  <si>
    <t>900000 Teater, musik og kunst</t>
  </si>
  <si>
    <t>910001 Biblioteker, museer mv., markedsmæssig</t>
  </si>
  <si>
    <t>910002 Biblioteker, museer mv., ikke-markedsmæssig</t>
  </si>
  <si>
    <t>920000 Lotteri og andet spil</t>
  </si>
  <si>
    <t>93000 Sport, forlystelsesparker og andre fritidsaktiviteter</t>
  </si>
  <si>
    <t>930011 Sport, markedsmæssig</t>
  </si>
  <si>
    <t>930012 Sport, ikke-markedsmæssig</t>
  </si>
  <si>
    <t>930020 Forlystelsesparker og andre fritidsaktiviteter</t>
  </si>
  <si>
    <t>SA Andre serviceydelser</t>
  </si>
  <si>
    <t>94000 Organisationer og foreninger</t>
  </si>
  <si>
    <t>940000 Organisationer og foreninger</t>
  </si>
  <si>
    <t>95000 Reparation af husholdningsudstyr</t>
  </si>
  <si>
    <t>950000 Reparation af husholdningsudstyr</t>
  </si>
  <si>
    <t>96000 Frisører, vaskerier og andre serviceydelser</t>
  </si>
  <si>
    <t>960000 Frisører, vaskerier og andre serviceydelser</t>
  </si>
  <si>
    <t>SB Private husholdninger med ansat medhjælp</t>
  </si>
  <si>
    <t>97000 Private husholdninger med ansat medhjælp</t>
  </si>
  <si>
    <t>970000 Private husholdninger med ansat medhjælp</t>
  </si>
  <si>
    <t>2000</t>
  </si>
  <si>
    <t>2001</t>
  </si>
  <si>
    <t>2002</t>
  </si>
  <si>
    <t>F Bygge og anlæg</t>
  </si>
  <si>
    <t>J Information og kommunikation</t>
  </si>
  <si>
    <t>M_N Erhvervsservice</t>
  </si>
  <si>
    <t>Bygge og anlæg</t>
  </si>
  <si>
    <t>Forskel pga. output deflatering</t>
  </si>
  <si>
    <t>Antal timer</t>
  </si>
  <si>
    <t>BVT_L</t>
  </si>
  <si>
    <t>Bruttoværditilvækst kædede værdier</t>
  </si>
  <si>
    <t>Præsterede timer indeks 2000 = 100</t>
  </si>
  <si>
    <t>Bruttoværditilvækst løbende priser</t>
  </si>
  <si>
    <t>Bruttoværditilvækst i foregående års priser</t>
  </si>
  <si>
    <t xml:space="preserve">Input-baseret: </t>
  </si>
  <si>
    <t xml:space="preserve">Output-baseret: </t>
  </si>
  <si>
    <t>Indeks bruttoværditilvækst kædede værdier</t>
  </si>
  <si>
    <t>Indeks BVT divideret indeks Timer</t>
  </si>
  <si>
    <t>Produktivitetsniveau</t>
  </si>
  <si>
    <t>Fritid, kultur mm.</t>
  </si>
  <si>
    <t>Fritid kultur mm.</t>
  </si>
  <si>
    <t>2009*</t>
  </si>
  <si>
    <t>2010*</t>
  </si>
  <si>
    <t>A Landbrug, skovbrug og fiskeri</t>
  </si>
  <si>
    <t>B Råstofindvinding</t>
  </si>
  <si>
    <t>C Industri</t>
  </si>
  <si>
    <t>D_E Forsyningsvirksomhed</t>
  </si>
  <si>
    <t>G_I Handel og transport mv.</t>
  </si>
  <si>
    <t>K Finansiering og forsikring</t>
  </si>
  <si>
    <t>LA Ejendomshandel og udlejning af erhvervsejendomme</t>
  </si>
  <si>
    <t>LB Boliger</t>
  </si>
  <si>
    <t>Bruttoværditilvækst</t>
  </si>
  <si>
    <t>* Sum af brancherne O til Q samt R</t>
  </si>
  <si>
    <t>Heraf Offentlig sektor *</t>
  </si>
  <si>
    <t>Individuelle tjenesteydelser</t>
  </si>
  <si>
    <t>Mio. kr. løbende priser</t>
  </si>
  <si>
    <t>Bruttoværditilvækst fordelt på sektorer</t>
  </si>
  <si>
    <t>Andel af bruttoværditilvæksten i offentlig sektor</t>
  </si>
  <si>
    <t>Procent</t>
  </si>
  <si>
    <t>Kollektive tjenesteydelser</t>
  </si>
  <si>
    <t>Heraf Privat sektor</t>
  </si>
  <si>
    <t>Aflønning af ansatte</t>
  </si>
  <si>
    <t>Forbrug af fast realkapital</t>
  </si>
  <si>
    <t>Forbrug i produktionen</t>
  </si>
  <si>
    <t>Andre produktionsskatter og -subsidier, netto</t>
  </si>
  <si>
    <t>Bruttoværditilvækst offentlig sektor</t>
  </si>
  <si>
    <t>Kollektive</t>
  </si>
  <si>
    <t>Andel af bruttoværditilvæksten ikke-markedsmæssige tjenesteydelser</t>
  </si>
  <si>
    <t>Markedsmæssig</t>
  </si>
  <si>
    <t>Ikke-markedsmæssig</t>
  </si>
  <si>
    <t>Bruttoværditilvækst ikke-markedsmæssige individuelle tjenesteydelser</t>
  </si>
  <si>
    <t>Biblioteker, museer mv.</t>
  </si>
  <si>
    <t>Sport</t>
  </si>
  <si>
    <t>Voksenundervisning mv.</t>
  </si>
  <si>
    <t>Industri</t>
  </si>
  <si>
    <t>BVT i løbende priser</t>
  </si>
  <si>
    <t>Individuelle</t>
  </si>
  <si>
    <t>Markedsmæssig produktion</t>
  </si>
  <si>
    <t>Ikke-markedsmæssig produktion</t>
  </si>
  <si>
    <t>NA</t>
  </si>
  <si>
    <t>Markedsmæssige offentlige ydelser</t>
  </si>
  <si>
    <t>Ikke-markedsmæssige kollektive ydelser</t>
  </si>
  <si>
    <t>Ikke-markedsmæssige individuelle ydelser</t>
  </si>
  <si>
    <t>SUM vækstrater</t>
  </si>
  <si>
    <t>Produktivitetsniveau på underbrancher</t>
  </si>
  <si>
    <t>Indekseret, 2000 = 100</t>
  </si>
  <si>
    <t>Social sikring i alt</t>
  </si>
  <si>
    <t>Uddannelse i alt</t>
  </si>
  <si>
    <t>Dekomponering</t>
  </si>
  <si>
    <t>Nominel BVT</t>
  </si>
  <si>
    <t>BVT kædede værdier, output</t>
  </si>
  <si>
    <t>Grundskole</t>
  </si>
  <si>
    <t>Arbejdstimer per 1000 kroners produktionsværdi</t>
  </si>
  <si>
    <t>Samlede præsterede timer (1000 timer)</t>
  </si>
  <si>
    <t>Produktionsværdi (2005-priser, kædede værdier, mio. kr.)</t>
  </si>
  <si>
    <t>Arbejdstimer per 1000 kroners bruttoværditilvækst</t>
  </si>
  <si>
    <t>Offentlig administration, undervisning og sundhed</t>
  </si>
  <si>
    <t>Markedsservice</t>
  </si>
  <si>
    <t>Kilde: DST - www.statistikbanken.dk -  NAT18N</t>
  </si>
  <si>
    <t>Bruttoværditilvækst (2005-priser, kædede værdier, mio. kr.)</t>
  </si>
  <si>
    <t>Kilde: DST - www.statistikbanken.dk -  NAT07N</t>
  </si>
  <si>
    <t>Kilde: DST - www.statistikbanken.dk -  NAT18N og NAT07N</t>
  </si>
  <si>
    <t>-</t>
  </si>
  <si>
    <t>Bruttooverskud af produktion og blandet indkomst</t>
  </si>
  <si>
    <t>Andre produktionsskatter, netto</t>
  </si>
  <si>
    <t>Produktion mv. 2010 (Løbende priser, mio. kr.)</t>
  </si>
  <si>
    <t>Kilde: Danmarks statistik - www.statistikbanken.dk -  NAT07N</t>
  </si>
  <si>
    <t>Produktionen i alt</t>
  </si>
  <si>
    <t>Input-baseret metode</t>
  </si>
  <si>
    <t>Output-baseret metode</t>
  </si>
  <si>
    <t>Omkostningsproduktiviteten fra Ministeriet for Sundhed og Forebyggelse</t>
  </si>
  <si>
    <t>Timeproduktiviteten fra Danmarks Statistik</t>
  </si>
  <si>
    <t>Deflator input-baseret metode</t>
  </si>
  <si>
    <t>Deflator output-baseret metode</t>
  </si>
  <si>
    <t>Læger, tanglæger mv.</t>
  </si>
  <si>
    <t>Bruttoværditilvækst (Løbende priser mio. kr.)</t>
  </si>
  <si>
    <t>Kilde: Danmarks Statistik - Særkørsel</t>
  </si>
  <si>
    <t>Grundskoler output-baseret</t>
  </si>
  <si>
    <t>Gymnasier og erhvervsfaglige skoler output-baseret</t>
  </si>
  <si>
    <t>Grundskoler input-baseret</t>
  </si>
  <si>
    <t>Gymnasier og erhvervsfaglige skoler input-baseret</t>
  </si>
  <si>
    <t>Videregående uddannelsesinstitutioner input-baseret</t>
  </si>
  <si>
    <t>Voksenundervisning mv., ikke-markedsmæssig inputbaseret</t>
  </si>
  <si>
    <t>Videregående uddannelsesinstitutioner output-baseret</t>
  </si>
  <si>
    <t>Voksenundervisning mv., ikke-markedsmæssig output-baseret</t>
  </si>
  <si>
    <t>BVT kædede værdier, input</t>
  </si>
  <si>
    <t>Gymnasierne</t>
  </si>
  <si>
    <t>Videregående uddannelser</t>
  </si>
  <si>
    <t>Plehjehjem mv. input-baseret</t>
  </si>
  <si>
    <t>Daginstitutioner, -centre mv. input-baseret</t>
  </si>
  <si>
    <t>Social sikring i alt input-baseret</t>
  </si>
  <si>
    <t>Plehjehjem mv. output-baseret</t>
  </si>
  <si>
    <t>Daginstitutioner, -centre mv. output-baseret</t>
  </si>
  <si>
    <t>Social sikring i alt output-baseret</t>
  </si>
  <si>
    <t>Fritid, kultur mv.</t>
  </si>
  <si>
    <t>Bruttoværditilvækst 2009 - Andele</t>
  </si>
  <si>
    <t>Bruttoværditilvækst for ikke-markedsmæssige tjenesteydelser</t>
  </si>
  <si>
    <t xml:space="preserve">Ikke-markedsmæssig </t>
  </si>
  <si>
    <t>Bruttoværditilvækst ikke-markedsmæssige individuelle tjenesteydelser - Andele</t>
  </si>
  <si>
    <t>Kilde: Danmarks Statistik - www.statistikbanken.dk -  NAT07N</t>
  </si>
  <si>
    <t>Samlede ikke markedsmæssige tjenesteydelser - BVT (løbende priser, mio. kr.)</t>
  </si>
  <si>
    <t>Sum af delsektorers ikke markedsmæssige tjenesteydelser - BVT (løbende priser, mio. kr.)</t>
  </si>
  <si>
    <t>Produktion (løbende priser, mio. kr.)</t>
  </si>
  <si>
    <t>Input (løbende priser, mio. kr.)</t>
  </si>
  <si>
    <t>BVT (løbende priser, mio. kr.)</t>
  </si>
  <si>
    <t>BVT input-baseret</t>
  </si>
  <si>
    <t>BVT output-baseret</t>
  </si>
  <si>
    <t xml:space="preserve">Faste priser mio. kr. </t>
  </si>
  <si>
    <t>Indeks 2000=100</t>
  </si>
  <si>
    <t>BVT (løbende priser)</t>
  </si>
  <si>
    <t>Figurer for hospitaler</t>
  </si>
  <si>
    <t>Difference</t>
  </si>
  <si>
    <t>Kilde: Ministeriet for sundhed og forebyggelse - Løbende offentliggørelse af produktivitet i sygehussektoren, VIII delrapport</t>
  </si>
  <si>
    <t>*Note: Data fra Danmarks Statistik for 2009 og 2010 er foreløbige.</t>
  </si>
  <si>
    <t>2011*</t>
  </si>
  <si>
    <t>*Note: Data fra Danmarks Statistik for de to seneste år er foreløbige.</t>
  </si>
  <si>
    <t>2008*</t>
  </si>
  <si>
    <t>Output metode</t>
  </si>
  <si>
    <t>Samlet prisindeks for social området</t>
  </si>
  <si>
    <t>860020 Praktis. tandlæger, off ikke-m</t>
  </si>
  <si>
    <t>Samlet prisindeks for sundhed</t>
  </si>
  <si>
    <t>Input metode</t>
  </si>
  <si>
    <t>*Note: Data fra Danmarks Statistik for 2010 og 2011 er foreløbige.</t>
  </si>
  <si>
    <t xml:space="preserve"> -</t>
  </si>
  <si>
    <t>Output-metode</t>
  </si>
  <si>
    <t>Input-metode</t>
  </si>
  <si>
    <t>Input</t>
  </si>
  <si>
    <t>Output</t>
  </si>
  <si>
    <t>Tjek</t>
  </si>
  <si>
    <t>Deflatorer, indeks 2000 = 100</t>
  </si>
  <si>
    <t>Produktivitetsudvikling, indeks 2000 = 100</t>
  </si>
  <si>
    <t>Vækstrater i procent</t>
  </si>
  <si>
    <t>Prisindeks</t>
  </si>
  <si>
    <t>Samlet prisindeks uddannelse</t>
  </si>
  <si>
    <t>Tabel 1</t>
  </si>
  <si>
    <t>Arbejdstimer per 1000 kroners produktionsværdi, 2011</t>
  </si>
  <si>
    <t>Arbejdstimer per 1000 kroners bruttoværditilvækst, 2011</t>
  </si>
  <si>
    <t>Note: For den offentlige sektor i nationalregnskabet er forbrug af fast realkapital og bruttooverskud i produktionen og blandet indkomst det samme</t>
  </si>
  <si>
    <t>Udgiftskomponent</t>
  </si>
  <si>
    <t>Bruttoværditilvækst i løbende priser, mio. kr.</t>
  </si>
  <si>
    <t>Difference mellem de to opgørelser (løbende priser mio. kr.)</t>
  </si>
  <si>
    <t>Andel af bruttoværditilvækst i året</t>
  </si>
  <si>
    <t>Produktivitet</t>
  </si>
  <si>
    <t>Produktivitetsudvikling, indeks (2000=100)</t>
  </si>
  <si>
    <t>Forbrug i produktionen opgjort i løbende priser mio. kr.</t>
  </si>
  <si>
    <t>Produktionsværdi opgjort i løbende priser mio. kr.</t>
  </si>
  <si>
    <t>Produktionsværdi opgjort i foregående års priser mio. kr., input-baseret</t>
  </si>
  <si>
    <t>Forbrugi produktionen opgjort i foregående års priser mio. kr.</t>
  </si>
  <si>
    <t>Produktionsværdi opgjort i foregående års priser mio. kr., output-baseret</t>
  </si>
  <si>
    <t>Grunddata</t>
  </si>
  <si>
    <t>870000 Plehjehjem mv.</t>
  </si>
  <si>
    <t>880000 Daginstitutioner, -centre mv.</t>
  </si>
  <si>
    <t>Produktivitetsniveau - underbrancher</t>
  </si>
  <si>
    <t>Produktivitet indekseret, 2000 = 100 - underbrancher</t>
  </si>
  <si>
    <t>Præsterede timer</t>
  </si>
  <si>
    <t>Tabel 3: Den offentlige sektors finanser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</si>
</sst>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(* #,##0_);_(* \(#,##0\);_(* &quot;-&quot;??_);_(@_)"/>
    <numFmt numFmtId="168" formatCode="0.0%"/>
    <numFmt numFmtId="169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FF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7" fillId="0" borderId="0"/>
  </cellStyleXfs>
  <cellXfs count="185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 applyAlignment="1">
      <alignment vertical="center"/>
    </xf>
    <xf numFmtId="3" fontId="2" fillId="0" borderId="0" xfId="2" applyNumberFormat="1"/>
    <xf numFmtId="0" fontId="5" fillId="0" borderId="0" xfId="2" applyFont="1"/>
    <xf numFmtId="165" fontId="0" fillId="0" borderId="0" xfId="3" applyNumberFormat="1" applyFont="1"/>
    <xf numFmtId="0" fontId="2" fillId="0" borderId="0" xfId="2" applyFont="1"/>
    <xf numFmtId="10" fontId="2" fillId="0" borderId="0" xfId="1" applyNumberFormat="1" applyFont="1"/>
    <xf numFmtId="165" fontId="0" fillId="0" borderId="0" xfId="5" applyNumberFormat="1" applyFont="1"/>
    <xf numFmtId="10" fontId="0" fillId="0" borderId="0" xfId="1" applyNumberFormat="1" applyFont="1"/>
    <xf numFmtId="0" fontId="8" fillId="0" borderId="0" xfId="0" applyFont="1"/>
    <xf numFmtId="0" fontId="9" fillId="0" borderId="0" xfId="0" applyFont="1"/>
    <xf numFmtId="3" fontId="0" fillId="0" borderId="0" xfId="0" applyNumberFormat="1"/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/>
    <xf numFmtId="9" fontId="0" fillId="0" borderId="0" xfId="0" applyNumberForma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166" fontId="0" fillId="0" borderId="0" xfId="0" applyNumberFormat="1"/>
    <xf numFmtId="1" fontId="0" fillId="0" borderId="0" xfId="0" applyNumberFormat="1"/>
    <xf numFmtId="0" fontId="10" fillId="0" borderId="0" xfId="2" applyFont="1"/>
    <xf numFmtId="0" fontId="11" fillId="0" borderId="0" xfId="0" applyFont="1"/>
    <xf numFmtId="0" fontId="10" fillId="0" borderId="0" xfId="0" applyFont="1"/>
    <xf numFmtId="3" fontId="10" fillId="0" borderId="0" xfId="0" applyNumberFormat="1" applyFont="1" applyFill="1" applyBorder="1"/>
    <xf numFmtId="1" fontId="2" fillId="0" borderId="0" xfId="2" applyNumberFormat="1"/>
    <xf numFmtId="168" fontId="2" fillId="0" borderId="0" xfId="1" applyNumberFormat="1" applyFont="1"/>
    <xf numFmtId="9" fontId="2" fillId="0" borderId="0" xfId="1" applyFont="1"/>
    <xf numFmtId="0" fontId="6" fillId="0" borderId="0" xfId="2" applyFont="1"/>
    <xf numFmtId="0" fontId="12" fillId="0" borderId="0" xfId="0" applyFont="1"/>
    <xf numFmtId="0" fontId="0" fillId="0" borderId="0" xfId="0" applyBorder="1"/>
    <xf numFmtId="9" fontId="0" fillId="0" borderId="0" xfId="1" applyFont="1"/>
    <xf numFmtId="0" fontId="0" fillId="0" borderId="0" xfId="0" applyFill="1"/>
    <xf numFmtId="0" fontId="2" fillId="0" borderId="0" xfId="2" applyAlignment="1" applyProtection="1">
      <alignment horizontal="right"/>
      <protection locked="0"/>
    </xf>
    <xf numFmtId="9" fontId="0" fillId="0" borderId="0" xfId="1" applyNumberFormat="1" applyFont="1"/>
    <xf numFmtId="0" fontId="0" fillId="0" borderId="0" xfId="0"/>
    <xf numFmtId="168" fontId="0" fillId="0" borderId="0" xfId="1" applyNumberFormat="1" applyFon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2" applyFont="1" applyAlignment="1">
      <alignment horizontal="right"/>
    </xf>
    <xf numFmtId="0" fontId="0" fillId="0" borderId="0" xfId="0" applyFill="1" applyBorder="1"/>
    <xf numFmtId="0" fontId="13" fillId="0" borderId="0" xfId="0" applyFont="1"/>
    <xf numFmtId="169" fontId="0" fillId="0" borderId="0" xfId="0" applyNumberFormat="1"/>
    <xf numFmtId="2" fontId="0" fillId="0" borderId="0" xfId="0" applyNumberFormat="1"/>
    <xf numFmtId="0" fontId="16" fillId="0" borderId="0" xfId="0" applyFon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7" fillId="0" borderId="0" xfId="0" applyFont="1"/>
    <xf numFmtId="0" fontId="18" fillId="0" borderId="0" xfId="2" applyFont="1"/>
    <xf numFmtId="0" fontId="19" fillId="0" borderId="0" xfId="0" applyFont="1"/>
    <xf numFmtId="3" fontId="10" fillId="0" borderId="3" xfId="2" applyNumberFormat="1" applyFont="1" applyBorder="1"/>
    <xf numFmtId="0" fontId="0" fillId="0" borderId="2" xfId="0" applyBorder="1"/>
    <xf numFmtId="0" fontId="2" fillId="0" borderId="2" xfId="2" applyBorder="1"/>
    <xf numFmtId="9" fontId="0" fillId="0" borderId="2" xfId="0" applyNumberFormat="1" applyBorder="1"/>
    <xf numFmtId="9" fontId="0" fillId="0" borderId="0" xfId="1" applyNumberFormat="1" applyFont="1" applyBorder="1"/>
    <xf numFmtId="0" fontId="2" fillId="0" borderId="0" xfId="2" applyBorder="1"/>
    <xf numFmtId="9" fontId="0" fillId="0" borderId="0" xfId="0" applyNumberFormat="1" applyBorder="1"/>
    <xf numFmtId="167" fontId="2" fillId="0" borderId="0" xfId="2" applyNumberForma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3" fillId="0" borderId="0" xfId="2" applyNumberFormat="1" applyFont="1"/>
    <xf numFmtId="0" fontId="2" fillId="0" borderId="0" xfId="2" applyAlignment="1">
      <alignment horizontal="right"/>
    </xf>
    <xf numFmtId="3" fontId="8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vertical="top"/>
    </xf>
    <xf numFmtId="0" fontId="8" fillId="0" borderId="0" xfId="0" applyFont="1" applyFill="1"/>
    <xf numFmtId="166" fontId="15" fillId="0" borderId="0" xfId="0" applyNumberFormat="1" applyFont="1" applyFill="1"/>
    <xf numFmtId="10" fontId="15" fillId="0" borderId="0" xfId="1" applyNumberFormat="1" applyFont="1" applyFill="1"/>
    <xf numFmtId="0" fontId="15" fillId="0" borderId="0" xfId="0" applyFont="1" applyFill="1"/>
    <xf numFmtId="0" fontId="0" fillId="0" borderId="1" xfId="0" applyFont="1" applyFill="1" applyBorder="1"/>
    <xf numFmtId="0" fontId="0" fillId="0" borderId="0" xfId="0" applyFont="1" applyFill="1"/>
    <xf numFmtId="0" fontId="9" fillId="0" borderId="0" xfId="0" applyFont="1" applyFill="1"/>
    <xf numFmtId="166" fontId="0" fillId="0" borderId="0" xfId="0" applyNumberFormat="1" applyFont="1" applyFill="1"/>
    <xf numFmtId="0" fontId="0" fillId="0" borderId="1" xfId="0" applyNumberFormat="1" applyFont="1" applyFill="1" applyBorder="1" applyAlignment="1">
      <alignment vertical="top"/>
    </xf>
    <xf numFmtId="0" fontId="2" fillId="0" borderId="0" xfId="2" applyFont="1" applyFill="1"/>
    <xf numFmtId="0" fontId="8" fillId="2" borderId="4" xfId="0" applyFont="1" applyFill="1" applyBorder="1"/>
    <xf numFmtId="0" fontId="0" fillId="2" borderId="4" xfId="0" applyFill="1" applyBorder="1"/>
    <xf numFmtId="0" fontId="21" fillId="0" borderId="4" xfId="0" applyFont="1" applyFill="1" applyBorder="1"/>
    <xf numFmtId="0" fontId="0" fillId="0" borderId="4" xfId="0" applyFill="1" applyBorder="1"/>
    <xf numFmtId="1" fontId="0" fillId="0" borderId="0" xfId="0" applyNumberFormat="1" applyFont="1" applyFill="1"/>
    <xf numFmtId="166" fontId="9" fillId="0" borderId="4" xfId="0" applyNumberFormat="1" applyFont="1" applyFill="1" applyBorder="1"/>
    <xf numFmtId="0" fontId="0" fillId="2" borderId="4" xfId="0" applyFont="1" applyFill="1" applyBorder="1"/>
    <xf numFmtId="0" fontId="22" fillId="0" borderId="4" xfId="0" applyFont="1" applyFill="1" applyBorder="1"/>
    <xf numFmtId="0" fontId="0" fillId="0" borderId="4" xfId="0" applyFont="1" applyFill="1" applyBorder="1"/>
    <xf numFmtId="0" fontId="2" fillId="0" borderId="1" xfId="2" applyFont="1" applyFill="1" applyBorder="1"/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5" fontId="0" fillId="0" borderId="0" xfId="5" applyNumberFormat="1" applyFont="1" applyAlignment="1" applyProtection="1">
      <alignment horizontal="right"/>
      <protection locked="0"/>
    </xf>
    <xf numFmtId="0" fontId="8" fillId="2" borderId="4" xfId="0" applyFont="1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2" fontId="0" fillId="0" borderId="4" xfId="0" applyNumberFormat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 vertical="top" wrapText="1"/>
    </xf>
    <xf numFmtId="165" fontId="1" fillId="0" borderId="0" xfId="5" applyNumberFormat="1" applyFont="1" applyAlignment="1" applyProtection="1">
      <alignment horizontal="right"/>
      <protection locked="0"/>
    </xf>
    <xf numFmtId="165" fontId="0" fillId="0" borderId="0" xfId="5" applyNumberFormat="1" applyFont="1" applyAlignment="1">
      <alignment horizontal="right"/>
    </xf>
    <xf numFmtId="9" fontId="0" fillId="0" borderId="0" xfId="1" applyFont="1" applyAlignment="1">
      <alignment horizontal="right"/>
    </xf>
    <xf numFmtId="165" fontId="0" fillId="0" borderId="4" xfId="0" applyNumberFormat="1" applyBorder="1"/>
    <xf numFmtId="164" fontId="0" fillId="0" borderId="0" xfId="5" applyFont="1"/>
    <xf numFmtId="164" fontId="0" fillId="0" borderId="0" xfId="5" applyFont="1" applyAlignment="1">
      <alignment horizontal="center"/>
    </xf>
    <xf numFmtId="165" fontId="0" fillId="0" borderId="0" xfId="5" applyNumberFormat="1" applyFont="1" applyAlignment="1">
      <alignment horizontal="center"/>
    </xf>
    <xf numFmtId="165" fontId="0" fillId="2" borderId="4" xfId="0" applyNumberFormat="1" applyFill="1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5" fontId="0" fillId="0" borderId="0" xfId="5" applyNumberFormat="1" applyFont="1" applyBorder="1"/>
    <xf numFmtId="165" fontId="0" fillId="0" borderId="0" xfId="0" applyNumberFormat="1" applyBorder="1"/>
    <xf numFmtId="0" fontId="24" fillId="0" borderId="0" xfId="0" applyFont="1"/>
    <xf numFmtId="0" fontId="25" fillId="0" borderId="0" xfId="0" applyFont="1"/>
    <xf numFmtId="0" fontId="3" fillId="2" borderId="4" xfId="2" applyFont="1" applyFill="1" applyBorder="1"/>
    <xf numFmtId="0" fontId="2" fillId="2" borderId="4" xfId="2" applyFill="1" applyBorder="1"/>
    <xf numFmtId="0" fontId="2" fillId="0" borderId="4" xfId="2" applyBorder="1"/>
    <xf numFmtId="0" fontId="3" fillId="2" borderId="5" xfId="2" applyFont="1" applyFill="1" applyBorder="1"/>
    <xf numFmtId="0" fontId="5" fillId="0" borderId="4" xfId="2" applyFont="1" applyBorder="1"/>
    <xf numFmtId="3" fontId="10" fillId="0" borderId="4" xfId="2" applyNumberFormat="1" applyFont="1" applyBorder="1"/>
    <xf numFmtId="0" fontId="2" fillId="2" borderId="4" xfId="2" applyFont="1" applyFill="1" applyBorder="1"/>
    <xf numFmtId="3" fontId="2" fillId="0" borderId="0" xfId="2" applyNumberFormat="1" applyFont="1"/>
    <xf numFmtId="0" fontId="2" fillId="0" borderId="4" xfId="2" applyFont="1" applyBorder="1"/>
    <xf numFmtId="3" fontId="2" fillId="0" borderId="4" xfId="2" applyNumberFormat="1" applyFont="1" applyBorder="1"/>
    <xf numFmtId="0" fontId="2" fillId="2" borderId="5" xfId="2" applyFont="1" applyFill="1" applyBorder="1"/>
    <xf numFmtId="3" fontId="2" fillId="2" borderId="5" xfId="2" applyNumberFormat="1" applyFont="1" applyFill="1" applyBorder="1"/>
    <xf numFmtId="168" fontId="1" fillId="0" borderId="0" xfId="4" applyNumberFormat="1" applyFont="1"/>
    <xf numFmtId="168" fontId="1" fillId="0" borderId="4" xfId="4" applyNumberFormat="1" applyFont="1" applyBorder="1"/>
    <xf numFmtId="3" fontId="2" fillId="2" borderId="4" xfId="2" applyNumberFormat="1" applyFont="1" applyFill="1" applyBorder="1"/>
    <xf numFmtId="168" fontId="1" fillId="2" borderId="4" xfId="4" applyNumberFormat="1" applyFont="1" applyFill="1" applyBorder="1"/>
    <xf numFmtId="9" fontId="1" fillId="2" borderId="5" xfId="4" applyFont="1" applyFill="1" applyBorder="1"/>
    <xf numFmtId="0" fontId="2" fillId="0" borderId="0" xfId="2" applyFont="1" applyAlignment="1">
      <alignment horizontal="left"/>
    </xf>
    <xf numFmtId="3" fontId="0" fillId="0" borderId="0" xfId="0" applyNumberFormat="1" applyFont="1"/>
    <xf numFmtId="0" fontId="16" fillId="2" borderId="4" xfId="0" applyFont="1" applyFill="1" applyBorder="1"/>
    <xf numFmtId="164" fontId="0" fillId="0" borderId="4" xfId="3" applyFont="1" applyBorder="1"/>
    <xf numFmtId="0" fontId="5" fillId="0" borderId="0" xfId="0" applyFont="1"/>
    <xf numFmtId="165" fontId="2" fillId="0" borderId="0" xfId="5" applyNumberFormat="1" applyFont="1"/>
    <xf numFmtId="0" fontId="8" fillId="2" borderId="4" xfId="3" applyNumberFormat="1" applyFont="1" applyFill="1" applyBorder="1"/>
    <xf numFmtId="0" fontId="3" fillId="2" borderId="4" xfId="2" applyFont="1" applyFill="1" applyBorder="1" applyAlignment="1">
      <alignment horizontal="right"/>
    </xf>
    <xf numFmtId="164" fontId="0" fillId="0" borderId="4" xfId="3" applyFont="1" applyBorder="1" applyAlignment="1">
      <alignment horizontal="right"/>
    </xf>
    <xf numFmtId="0" fontId="8" fillId="2" borderId="4" xfId="3" applyNumberFormat="1" applyFont="1" applyFill="1" applyBorder="1" applyAlignment="1">
      <alignment horizontal="right"/>
    </xf>
    <xf numFmtId="165" fontId="2" fillId="0" borderId="0" xfId="5" applyNumberFormat="1" applyFont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4" xfId="0" applyFont="1" applyBorder="1"/>
    <xf numFmtId="0" fontId="26" fillId="2" borderId="5" xfId="0" applyFont="1" applyFill="1" applyBorder="1"/>
    <xf numFmtId="0" fontId="10" fillId="2" borderId="5" xfId="0" applyFont="1" applyFill="1" applyBorder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20" fillId="0" borderId="4" xfId="2" applyFont="1" applyBorder="1"/>
    <xf numFmtId="0" fontId="10" fillId="2" borderId="4" xfId="2" applyFont="1" applyFill="1" applyBorder="1"/>
    <xf numFmtId="0" fontId="7" fillId="2" borderId="4" xfId="2" applyFont="1" applyFill="1" applyBorder="1"/>
    <xf numFmtId="1" fontId="2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166" fontId="2" fillId="0" borderId="0" xfId="0" applyNumberFormat="1" applyFont="1"/>
    <xf numFmtId="1" fontId="2" fillId="0" borderId="0" xfId="0" applyNumberFormat="1" applyFont="1"/>
    <xf numFmtId="166" fontId="2" fillId="0" borderId="0" xfId="2" applyNumberFormat="1" applyFont="1"/>
    <xf numFmtId="1" fontId="2" fillId="0" borderId="0" xfId="5" applyNumberFormat="1" applyFont="1"/>
    <xf numFmtId="0" fontId="24" fillId="0" borderId="0" xfId="0" applyFont="1" applyFill="1"/>
    <xf numFmtId="3" fontId="24" fillId="0" borderId="0" xfId="0" applyNumberFormat="1" applyFont="1" applyFill="1"/>
    <xf numFmtId="0" fontId="24" fillId="0" borderId="4" xfId="0" applyFont="1" applyBorder="1"/>
    <xf numFmtId="3" fontId="24" fillId="0" borderId="4" xfId="0" applyNumberFormat="1" applyFont="1" applyBorder="1"/>
    <xf numFmtId="0" fontId="24" fillId="2" borderId="5" xfId="0" applyFont="1" applyFill="1" applyBorder="1"/>
    <xf numFmtId="3" fontId="24" fillId="2" borderId="5" xfId="0" applyNumberFormat="1" applyFont="1" applyFill="1" applyBorder="1"/>
    <xf numFmtId="166" fontId="24" fillId="0" borderId="0" xfId="0" applyNumberFormat="1" applyFont="1"/>
    <xf numFmtId="165" fontId="24" fillId="0" borderId="4" xfId="3" applyNumberFormat="1" applyFont="1" applyBorder="1"/>
    <xf numFmtId="165" fontId="24" fillId="2" borderId="4" xfId="3" applyNumberFormat="1" applyFont="1" applyFill="1" applyBorder="1"/>
    <xf numFmtId="166" fontId="24" fillId="0" borderId="0" xfId="0" applyNumberFormat="1" applyFont="1" applyFill="1"/>
    <xf numFmtId="165" fontId="2" fillId="2" borderId="4" xfId="2" applyNumberFormat="1" applyFont="1" applyFill="1" applyBorder="1"/>
    <xf numFmtId="1" fontId="2" fillId="0" borderId="4" xfId="2" applyNumberFormat="1" applyFont="1" applyBorder="1"/>
    <xf numFmtId="165" fontId="2" fillId="2" borderId="5" xfId="2" applyNumberFormat="1" applyFont="1" applyFill="1" applyBorder="1"/>
    <xf numFmtId="1" fontId="3" fillId="0" borderId="0" xfId="2" applyNumberFormat="1" applyFont="1" applyAlignment="1">
      <alignment horizontal="right"/>
    </xf>
    <xf numFmtId="0" fontId="3" fillId="3" borderId="4" xfId="2" applyFont="1" applyFill="1" applyBorder="1"/>
    <xf numFmtId="168" fontId="3" fillId="0" borderId="0" xfId="1" applyNumberFormat="1" applyFont="1"/>
    <xf numFmtId="0" fontId="10" fillId="0" borderId="0" xfId="2" applyFont="1" applyFill="1"/>
    <xf numFmtId="0" fontId="7" fillId="0" borderId="0" xfId="2" applyFont="1" applyFill="1"/>
    <xf numFmtId="0" fontId="10" fillId="0" borderId="0" xfId="2" applyFont="1" applyFill="1" applyAlignment="1">
      <alignment horizontal="right"/>
    </xf>
    <xf numFmtId="3" fontId="7" fillId="0" borderId="0" xfId="2" applyNumberFormat="1" applyFont="1" applyFill="1"/>
    <xf numFmtId="0" fontId="23" fillId="0" borderId="0" xfId="2" applyFont="1" applyFill="1"/>
    <xf numFmtId="0" fontId="2" fillId="0" borderId="0" xfId="2" applyFont="1" applyFill="1" applyAlignment="1">
      <alignment horizontal="left" vertical="top"/>
    </xf>
  </cellXfs>
  <cellStyles count="8">
    <cellStyle name="Komma" xfId="5" builtinId="3"/>
    <cellStyle name="Komma 2" xfId="3"/>
    <cellStyle name="Normal" xfId="0" builtinId="0"/>
    <cellStyle name="Normal 2" xfId="2"/>
    <cellStyle name="Normal 3" xfId="6"/>
    <cellStyle name="Normal 3 2" xfId="7"/>
    <cellStyle name="Procent" xfId="1" builtinId="5"/>
    <cellStyle name="Procent 2" xfId="4"/>
  </cellStyles>
  <dxfs count="0"/>
  <tableStyles count="0" defaultTableStyle="TableStyleMedium2" defaultPivotStyle="PivotStyleLight16"/>
  <colors>
    <mruColors>
      <color rgb="FF00FF00"/>
      <color rgb="FF96FF96"/>
      <color rgb="FFD9D9D9"/>
      <color rgb="FF58585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6117698228919"/>
          <c:y val="7.238849597622124E-2"/>
          <c:w val="0.73928393396243919"/>
          <c:h val="0.73294599457339649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1-7212-46E9-A580-497F0E4366B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7212-46E9-A580-497F0E4366B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5-7212-46E9-A580-497F0E4366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7212-46E9-A580-497F0E4366B8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7212-46E9-A580-497F0E4366B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 2 &amp; 3'!$R$3:$R$5</c:f>
              <c:strCache>
                <c:ptCount val="3"/>
                <c:pt idx="0">
                  <c:v>Ikke-markedsmæssige individuelle ydelser</c:v>
                </c:pt>
                <c:pt idx="1">
                  <c:v>Ikke-markedsmæssige kollektive ydelser</c:v>
                </c:pt>
                <c:pt idx="2">
                  <c:v>Markedsmæssige offentlige ydelser</c:v>
                </c:pt>
              </c:strCache>
            </c:strRef>
          </c:cat>
          <c:val>
            <c:numRef>
              <c:f>'Figur 2 &amp; 3'!$S$3:$S$5</c:f>
              <c:numCache>
                <c:formatCode>0%</c:formatCode>
                <c:ptCount val="3"/>
                <c:pt idx="0">
                  <c:v>0.67090253842166714</c:v>
                </c:pt>
                <c:pt idx="1">
                  <c:v>0.24595075539400729</c:v>
                </c:pt>
                <c:pt idx="2">
                  <c:v>8.3146706184325625E-2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 6, 7 &amp;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7212-46E9-A580-497F0E436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017308238039286E-2"/>
          <c:y val="0.81596465429467846"/>
          <c:w val="0.96982691761960715"/>
          <c:h val="0.184035345705321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631988118369E-2"/>
          <c:y val="2.3963655775746551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12, 13, 16 &amp; 17'!$A$116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12, 13, 16 &amp; 17'!$C$116:$M$116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17'!$C$117:$M$117</c:f>
              <c:numCache>
                <c:formatCode>General</c:formatCode>
                <c:ptCount val="11"/>
                <c:pt idx="0">
                  <c:v>100</c:v>
                </c:pt>
                <c:pt idx="1">
                  <c:v>99.829405267123491</c:v>
                </c:pt>
                <c:pt idx="2">
                  <c:v>100.67228931051564</c:v>
                </c:pt>
                <c:pt idx="3">
                  <c:v>98.896724550675302</c:v>
                </c:pt>
                <c:pt idx="4">
                  <c:v>99.855804252555416</c:v>
                </c:pt>
                <c:pt idx="5">
                  <c:v>99.832053407575003</c:v>
                </c:pt>
                <c:pt idx="6">
                  <c:v>98.791199413348181</c:v>
                </c:pt>
                <c:pt idx="7">
                  <c:v>98.376968270879203</c:v>
                </c:pt>
                <c:pt idx="8">
                  <c:v>101.08859187872794</c:v>
                </c:pt>
                <c:pt idx="9">
                  <c:v>100.27610188122063</c:v>
                </c:pt>
                <c:pt idx="10">
                  <c:v>94.758962384614648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A4-423D-86C6-7263E8DA9B5C}"/>
            </c:ext>
          </c:extLst>
        </c:ser>
        <c:ser>
          <c:idx val="2"/>
          <c:order val="1"/>
          <c:tx>
            <c:strRef>
              <c:f>'Figur 12, 13, 16 &amp; 17'!$A$120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12, 13, 16 &amp; 17'!$C$116:$M$116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17'!$C$121:$M$121</c:f>
              <c:numCache>
                <c:formatCode>General</c:formatCode>
                <c:ptCount val="11"/>
                <c:pt idx="0">
                  <c:v>100</c:v>
                </c:pt>
                <c:pt idx="1">
                  <c:v>105.51720917152805</c:v>
                </c:pt>
                <c:pt idx="2">
                  <c:v>113.88786372056441</c:v>
                </c:pt>
                <c:pt idx="3">
                  <c:v>113.2035014459326</c:v>
                </c:pt>
                <c:pt idx="4">
                  <c:v>120.13076442980169</c:v>
                </c:pt>
                <c:pt idx="5">
                  <c:v>120.82973943251729</c:v>
                </c:pt>
                <c:pt idx="6">
                  <c:v>125.2203403473297</c:v>
                </c:pt>
                <c:pt idx="7">
                  <c:v>129.12852571436403</c:v>
                </c:pt>
                <c:pt idx="8">
                  <c:v>139.87176590649591</c:v>
                </c:pt>
                <c:pt idx="9">
                  <c:v>136.0781867593447</c:v>
                </c:pt>
                <c:pt idx="10">
                  <c:v>125.63367098126722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4-423D-86C6-7263E8DA9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25856"/>
        <c:axId val="134827392"/>
      </c:lineChart>
      <c:catAx>
        <c:axId val="13482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4827392"/>
        <c:crosses val="autoZero"/>
        <c:auto val="1"/>
        <c:lblAlgn val="ctr"/>
        <c:lblOffset val="100"/>
        <c:noMultiLvlLbl val="0"/>
      </c:catAx>
      <c:valAx>
        <c:axId val="134827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48258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65047249056060796"/>
          <c:h val="5.6153508913009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14,18,19,20, 21, 22 &amp; 23'!$B$177</c:f>
              <c:strCache>
                <c:ptCount val="1"/>
                <c:pt idx="0">
                  <c:v>BVT i løbende priser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23'!$C$177:$M$177</c:f>
              <c:numCache>
                <c:formatCode>#,##0</c:formatCode>
                <c:ptCount val="11"/>
                <c:pt idx="0">
                  <c:v>100</c:v>
                </c:pt>
                <c:pt idx="1">
                  <c:v>105.07294647260875</c:v>
                </c:pt>
                <c:pt idx="2">
                  <c:v>105.12764183661987</c:v>
                </c:pt>
                <c:pt idx="3">
                  <c:v>107.56902063262403</c:v>
                </c:pt>
                <c:pt idx="4">
                  <c:v>111.14177914345508</c:v>
                </c:pt>
                <c:pt idx="5">
                  <c:v>111.92551379978653</c:v>
                </c:pt>
                <c:pt idx="6">
                  <c:v>114.57586337785619</c:v>
                </c:pt>
                <c:pt idx="7">
                  <c:v>109.27044733189928</c:v>
                </c:pt>
                <c:pt idx="8">
                  <c:v>113.54848137162902</c:v>
                </c:pt>
                <c:pt idx="9">
                  <c:v>120.7063493451449</c:v>
                </c:pt>
                <c:pt idx="10">
                  <c:v>101.34638045729096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6-41F0-A01C-125EDB243CFE}"/>
            </c:ext>
          </c:extLst>
        </c:ser>
        <c:ser>
          <c:idx val="2"/>
          <c:order val="1"/>
          <c:tx>
            <c:strRef>
              <c:f>'Figur 14,18,19,20, 21, 22 &amp; 23'!$B$178</c:f>
              <c:strCache>
                <c:ptCount val="1"/>
                <c:pt idx="0">
                  <c:v>Timer</c:v>
                </c:pt>
              </c:strCache>
            </c:strRef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23'!$C$178:$M$178</c:f>
              <c:numCache>
                <c:formatCode>#,##0</c:formatCode>
                <c:ptCount val="11"/>
                <c:pt idx="0">
                  <c:v>100</c:v>
                </c:pt>
                <c:pt idx="1">
                  <c:v>99.45200651588803</c:v>
                </c:pt>
                <c:pt idx="2">
                  <c:v>97.184228703111202</c:v>
                </c:pt>
                <c:pt idx="3">
                  <c:v>95.534906165698615</c:v>
                </c:pt>
                <c:pt idx="4">
                  <c:v>90.261838602814819</c:v>
                </c:pt>
                <c:pt idx="5">
                  <c:v>89.593401298249162</c:v>
                </c:pt>
                <c:pt idx="6">
                  <c:v>89.630966224817016</c:v>
                </c:pt>
                <c:pt idx="7">
                  <c:v>80.868068260094873</c:v>
                </c:pt>
                <c:pt idx="8">
                  <c:v>80.647959251842707</c:v>
                </c:pt>
                <c:pt idx="9">
                  <c:v>81.297260124086122</c:v>
                </c:pt>
                <c:pt idx="10">
                  <c:v>84.547182650039815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6-41F0-A01C-125EDB243CFE}"/>
            </c:ext>
          </c:extLst>
        </c:ser>
        <c:ser>
          <c:idx val="0"/>
          <c:order val="2"/>
          <c:tx>
            <c:strRef>
              <c:f>'Figur 14,18,19,20, 21, 22 &amp; 23'!$B$179</c:f>
              <c:strCache>
                <c:ptCount val="1"/>
                <c:pt idx="0">
                  <c:v>Deflator output-baseret metode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23'!$C$179:$M$179</c:f>
              <c:numCache>
                <c:formatCode>General</c:formatCode>
                <c:ptCount val="11"/>
                <c:pt idx="0">
                  <c:v>100</c:v>
                </c:pt>
                <c:pt idx="1">
                  <c:v>104.00073074621183</c:v>
                </c:pt>
                <c:pt idx="2">
                  <c:v>106.5121676188074</c:v>
                </c:pt>
                <c:pt idx="3">
                  <c:v>111.91423787475695</c:v>
                </c:pt>
                <c:pt idx="4">
                  <c:v>110.6255419264815</c:v>
                </c:pt>
                <c:pt idx="5">
                  <c:v>115.71888815671461</c:v>
                </c:pt>
                <c:pt idx="6">
                  <c:v>116.34749768377169</c:v>
                </c:pt>
                <c:pt idx="7">
                  <c:v>116.62551376089768</c:v>
                </c:pt>
                <c:pt idx="8">
                  <c:v>118.98664331921866</c:v>
                </c:pt>
                <c:pt idx="9">
                  <c:v>120.78498059946884</c:v>
                </c:pt>
                <c:pt idx="10">
                  <c:v>120.96502864747887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6-41F0-A01C-125EDB243CFE}"/>
            </c:ext>
          </c:extLst>
        </c:ser>
        <c:ser>
          <c:idx val="3"/>
          <c:order val="3"/>
          <c:tx>
            <c:strRef>
              <c:f>'Figur 14,18,19,20, 21, 22 &amp; 23'!$B$180</c:f>
              <c:strCache>
                <c:ptCount val="1"/>
                <c:pt idx="0">
                  <c:v>Deflator input-baseret metode</c:v>
                </c:pt>
              </c:strCache>
            </c:strRef>
          </c:tx>
          <c:spPr>
            <a:ln>
              <a:solidFill>
                <a:srgbClr val="96FF96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23'!$C$180:$M$180</c:f>
              <c:numCache>
                <c:formatCode>General</c:formatCode>
                <c:ptCount val="11"/>
                <c:pt idx="0">
                  <c:v>100</c:v>
                </c:pt>
                <c:pt idx="1">
                  <c:v>103.9134680286095</c:v>
                </c:pt>
                <c:pt idx="2">
                  <c:v>107.84811749459</c:v>
                </c:pt>
                <c:pt idx="3">
                  <c:v>110.78318375683126</c:v>
                </c:pt>
                <c:pt idx="4">
                  <c:v>114.31734997752235</c:v>
                </c:pt>
                <c:pt idx="5">
                  <c:v>116.72820860163537</c:v>
                </c:pt>
                <c:pt idx="6">
                  <c:v>120.27325883429462</c:v>
                </c:pt>
                <c:pt idx="7">
                  <c:v>127.2005699531408</c:v>
                </c:pt>
                <c:pt idx="8">
                  <c:v>132.92959377114286</c:v>
                </c:pt>
                <c:pt idx="9">
                  <c:v>138.4765753176346</c:v>
                </c:pt>
                <c:pt idx="10">
                  <c:v>141.80001312525783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6-41F0-A01C-125EDB243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56832"/>
        <c:axId val="136058368"/>
      </c:lineChart>
      <c:catAx>
        <c:axId val="1360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6058368"/>
        <c:crosses val="autoZero"/>
        <c:auto val="1"/>
        <c:lblAlgn val="ctr"/>
        <c:lblOffset val="100"/>
        <c:noMultiLvlLbl val="0"/>
      </c:catAx>
      <c:valAx>
        <c:axId val="136058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60568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87543654396697579"/>
          <c:h val="6.627351344283131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01179441969073E-2"/>
          <c:y val="2.3963745842159316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strRef>
              <c:f>'Figur 14,18,19,20, 21, 22 &amp; 23'!$A$143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23'!$C$144:$M$144</c:f>
              <c:numCache>
                <c:formatCode>0</c:formatCode>
                <c:ptCount val="11"/>
                <c:pt idx="0">
                  <c:v>100</c:v>
                </c:pt>
                <c:pt idx="1">
                  <c:v>95.034863223926962</c:v>
                </c:pt>
                <c:pt idx="2">
                  <c:v>98.929467078025269</c:v>
                </c:pt>
                <c:pt idx="3">
                  <c:v>98.039371116862696</c:v>
                </c:pt>
                <c:pt idx="4">
                  <c:v>99.124468555273808</c:v>
                </c:pt>
                <c:pt idx="5">
                  <c:v>96.307719250961583</c:v>
                </c:pt>
                <c:pt idx="6">
                  <c:v>96.823240143889649</c:v>
                </c:pt>
                <c:pt idx="7">
                  <c:v>101.87433567315394</c:v>
                </c:pt>
                <c:pt idx="8">
                  <c:v>100.48408760606793</c:v>
                </c:pt>
                <c:pt idx="9">
                  <c:v>87.968783215542786</c:v>
                </c:pt>
                <c:pt idx="10">
                  <c:v>78.345945326666239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1-4B0F-A21F-6744F81EE19B}"/>
            </c:ext>
          </c:extLst>
        </c:ser>
        <c:ser>
          <c:idx val="1"/>
          <c:order val="1"/>
          <c:tx>
            <c:strRef>
              <c:f>'Figur 14,18,19,20, 21, 22 &amp; 23'!$A$150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23'!$C$151:$M$151</c:f>
              <c:numCache>
                <c:formatCode>0</c:formatCode>
                <c:ptCount val="11"/>
                <c:pt idx="0">
                  <c:v>100</c:v>
                </c:pt>
                <c:pt idx="1">
                  <c:v>94.027039797090822</c:v>
                </c:pt>
                <c:pt idx="2">
                  <c:v>96.997494000480657</c:v>
                </c:pt>
                <c:pt idx="3">
                  <c:v>95.681615854688488</c:v>
                </c:pt>
                <c:pt idx="4">
                  <c:v>97.377539024031975</c:v>
                </c:pt>
                <c:pt idx="5">
                  <c:v>93.772341636672351</c:v>
                </c:pt>
                <c:pt idx="6">
                  <c:v>92.730727506023641</c:v>
                </c:pt>
                <c:pt idx="7">
                  <c:v>99.555154244159297</c:v>
                </c:pt>
                <c:pt idx="8">
                  <c:v>99.102891440836103</c:v>
                </c:pt>
                <c:pt idx="9">
                  <c:v>85.955368024861599</c:v>
                </c:pt>
                <c:pt idx="10">
                  <c:v>78.200516411087165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1-4B0F-A21F-6744F81EE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91904"/>
        <c:axId val="136097792"/>
      </c:lineChart>
      <c:catAx>
        <c:axId val="1360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6097792"/>
        <c:crosses val="autoZero"/>
        <c:auto val="1"/>
        <c:lblAlgn val="ctr"/>
        <c:lblOffset val="100"/>
        <c:noMultiLvlLbl val="0"/>
      </c:catAx>
      <c:valAx>
        <c:axId val="136097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6091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82924666752626"/>
          <c:w val="0.71995838198035056"/>
          <c:h val="6.63947568500109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strRef>
              <c:f>'Figur 14,18,19,20, 21, 22 &amp; 23'!$A$143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23'!$C$145:$M$145</c:f>
              <c:numCache>
                <c:formatCode>0</c:formatCode>
                <c:ptCount val="11"/>
                <c:pt idx="0">
                  <c:v>100</c:v>
                </c:pt>
                <c:pt idx="1">
                  <c:v>93.818159445407758</c:v>
                </c:pt>
                <c:pt idx="2">
                  <c:v>85.646468556018164</c:v>
                </c:pt>
                <c:pt idx="3">
                  <c:v>78.748990968201696</c:v>
                </c:pt>
                <c:pt idx="4">
                  <c:v>77.93574507900577</c:v>
                </c:pt>
                <c:pt idx="5">
                  <c:v>73.549273280888087</c:v>
                </c:pt>
                <c:pt idx="6">
                  <c:v>67.819990839349856</c:v>
                </c:pt>
                <c:pt idx="7">
                  <c:v>66.620775329954867</c:v>
                </c:pt>
                <c:pt idx="8">
                  <c:v>66.739892826075746</c:v>
                </c:pt>
                <c:pt idx="9">
                  <c:v>66.534151136595128</c:v>
                </c:pt>
                <c:pt idx="10">
                  <c:v>52.277991134834103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A-4470-A7AD-CC05BB854A9B}"/>
            </c:ext>
          </c:extLst>
        </c:ser>
        <c:ser>
          <c:idx val="1"/>
          <c:order val="1"/>
          <c:tx>
            <c:strRef>
              <c:f>'Figur 14,18,19,20, 21, 22 &amp; 23'!$A$150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23'!$C$152:$M$152</c:f>
              <c:numCache>
                <c:formatCode>0</c:formatCode>
                <c:ptCount val="11"/>
                <c:pt idx="0">
                  <c:v>100</c:v>
                </c:pt>
                <c:pt idx="1">
                  <c:v>93.704061143423573</c:v>
                </c:pt>
                <c:pt idx="2">
                  <c:v>87.234578869369301</c:v>
                </c:pt>
                <c:pt idx="3">
                  <c:v>77.551821819763859</c:v>
                </c:pt>
                <c:pt idx="4">
                  <c:v>81.774900693503383</c:v>
                </c:pt>
                <c:pt idx="5">
                  <c:v>73.324824974615183</c:v>
                </c:pt>
                <c:pt idx="6">
                  <c:v>70.133122503244536</c:v>
                </c:pt>
                <c:pt idx="7">
                  <c:v>74.50462331198213</c:v>
                </c:pt>
                <c:pt idx="8">
                  <c:v>77.28641795212468</c:v>
                </c:pt>
                <c:pt idx="9">
                  <c:v>80.065846808054644</c:v>
                </c:pt>
                <c:pt idx="10">
                  <c:v>65.207590685467807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A-4470-A7AD-CC05BB854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00096"/>
        <c:axId val="137701632"/>
      </c:lineChart>
      <c:catAx>
        <c:axId val="1377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701632"/>
        <c:crosses val="autoZero"/>
        <c:auto val="1"/>
        <c:lblAlgn val="ctr"/>
        <c:lblOffset val="100"/>
        <c:noMultiLvlLbl val="0"/>
      </c:catAx>
      <c:valAx>
        <c:axId val="13770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7000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2535115095873"/>
          <c:w val="0.75207891538993066"/>
          <c:h val="0.132898125911468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14,18,19,20, 21, 22 &amp; 23'!$B$189</c:f>
              <c:strCache>
                <c:ptCount val="1"/>
                <c:pt idx="0">
                  <c:v>BVT i løbende priser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23'!$C$189:$M$189</c:f>
              <c:numCache>
                <c:formatCode>#,##0</c:formatCode>
                <c:ptCount val="11"/>
                <c:pt idx="0">
                  <c:v>100</c:v>
                </c:pt>
                <c:pt idx="1">
                  <c:v>98.294632168746404</c:v>
                </c:pt>
                <c:pt idx="2">
                  <c:v>102.07682945305312</c:v>
                </c:pt>
                <c:pt idx="3">
                  <c:v>106.23811117946946</c:v>
                </c:pt>
                <c:pt idx="4">
                  <c:v>112.3185490850869</c:v>
                </c:pt>
                <c:pt idx="5">
                  <c:v>114.43226187182802</c:v>
                </c:pt>
                <c:pt idx="6">
                  <c:v>119.97427456954092</c:v>
                </c:pt>
                <c:pt idx="7">
                  <c:v>125.74389197701339</c:v>
                </c:pt>
                <c:pt idx="8">
                  <c:v>157.78573399632586</c:v>
                </c:pt>
                <c:pt idx="9">
                  <c:v>160.21474804305598</c:v>
                </c:pt>
                <c:pt idx="10">
                  <c:v>161.44199833771441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9-4829-A604-A410F47F487B}"/>
            </c:ext>
          </c:extLst>
        </c:ser>
        <c:ser>
          <c:idx val="2"/>
          <c:order val="1"/>
          <c:tx>
            <c:strRef>
              <c:f>'Figur 14,18,19,20, 21, 22 &amp; 23'!$B$190</c:f>
              <c:strCache>
                <c:ptCount val="1"/>
                <c:pt idx="0">
                  <c:v>Timer</c:v>
                </c:pt>
              </c:strCache>
            </c:strRef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23'!$C$190:$M$190</c:f>
              <c:numCache>
                <c:formatCode>#,##0</c:formatCode>
                <c:ptCount val="11"/>
                <c:pt idx="0">
                  <c:v>100</c:v>
                </c:pt>
                <c:pt idx="1">
                  <c:v>95.836118501420444</c:v>
                </c:pt>
                <c:pt idx="2">
                  <c:v>99.465369925271148</c:v>
                </c:pt>
                <c:pt idx="3">
                  <c:v>98.130318084458366</c:v>
                </c:pt>
                <c:pt idx="4">
                  <c:v>99.208493697612937</c:v>
                </c:pt>
                <c:pt idx="5">
                  <c:v>101.59337979239893</c:v>
                </c:pt>
                <c:pt idx="6">
                  <c:v>103.2180650053447</c:v>
                </c:pt>
                <c:pt idx="7">
                  <c:v>103.38743784015404</c:v>
                </c:pt>
                <c:pt idx="8">
                  <c:v>122.94356152921581</c:v>
                </c:pt>
                <c:pt idx="9">
                  <c:v>126.83644833581789</c:v>
                </c:pt>
                <c:pt idx="10">
                  <c:v>134.37019370747089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9-4829-A604-A410F47F487B}"/>
            </c:ext>
          </c:extLst>
        </c:ser>
        <c:ser>
          <c:idx val="0"/>
          <c:order val="2"/>
          <c:tx>
            <c:strRef>
              <c:f>'Figur 14,18,19,20, 21, 22 &amp; 23'!$B$191</c:f>
              <c:strCache>
                <c:ptCount val="1"/>
                <c:pt idx="0">
                  <c:v>Deflator output-baseret metode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23'!$C$191:$M$191</c:f>
              <c:numCache>
                <c:formatCode>General</c:formatCode>
                <c:ptCount val="11"/>
                <c:pt idx="0">
                  <c:v>100</c:v>
                </c:pt>
                <c:pt idx="1">
                  <c:v>101.7733108202668</c:v>
                </c:pt>
                <c:pt idx="2">
                  <c:v>102.38197186607781</c:v>
                </c:pt>
                <c:pt idx="3">
                  <c:v>106.81134637756045</c:v>
                </c:pt>
                <c:pt idx="4">
                  <c:v>106.29484275832351</c:v>
                </c:pt>
                <c:pt idx="5">
                  <c:v>107.14482818064332</c:v>
                </c:pt>
                <c:pt idx="6">
                  <c:v>106.79005516814338</c:v>
                </c:pt>
                <c:pt idx="7">
                  <c:v>108.6261576670788</c:v>
                </c:pt>
                <c:pt idx="8">
                  <c:v>110.25496435012771</c:v>
                </c:pt>
                <c:pt idx="9">
                  <c:v>114.75452705287084</c:v>
                </c:pt>
                <c:pt idx="10">
                  <c:v>115.72513625642532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69-4829-A604-A410F47F487B}"/>
            </c:ext>
          </c:extLst>
        </c:ser>
        <c:ser>
          <c:idx val="3"/>
          <c:order val="3"/>
          <c:tx>
            <c:strRef>
              <c:f>'Figur 14,18,19,20, 21, 22 &amp; 23'!$B$192</c:f>
              <c:strCache>
                <c:ptCount val="1"/>
                <c:pt idx="0">
                  <c:v>Deflator input-baseret metode</c:v>
                </c:pt>
              </c:strCache>
            </c:strRef>
          </c:tx>
          <c:spPr>
            <a:ln>
              <a:solidFill>
                <a:srgbClr val="96FF96"/>
              </a:solidFill>
            </a:ln>
          </c:spPr>
          <c:marker>
            <c:symbol val="none"/>
          </c:marker>
          <c:cat>
            <c:strRef>
              <c:f>'Figur 14,18,19,20, 21, 22 &amp; 23'!$C$170:$M$170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23'!$C$192:$M$192</c:f>
              <c:numCache>
                <c:formatCode>General</c:formatCode>
                <c:ptCount val="11"/>
                <c:pt idx="0">
                  <c:v>100</c:v>
                </c:pt>
                <c:pt idx="1">
                  <c:v>103.40455436136153</c:v>
                </c:pt>
                <c:pt idx="2">
                  <c:v>106.27839601934893</c:v>
                </c:pt>
                <c:pt idx="3">
                  <c:v>107.8834345010365</c:v>
                </c:pt>
                <c:pt idx="4">
                  <c:v>109.6887160844787</c:v>
                </c:pt>
                <c:pt idx="5">
                  <c:v>109.98116857172509</c:v>
                </c:pt>
                <c:pt idx="6">
                  <c:v>112.41276384558624</c:v>
                </c:pt>
                <c:pt idx="7">
                  <c:v>115.8793661107767</c:v>
                </c:pt>
                <c:pt idx="8">
                  <c:v>121.09260602351381</c:v>
                </c:pt>
                <c:pt idx="9">
                  <c:v>125.48592608342575</c:v>
                </c:pt>
                <c:pt idx="10">
                  <c:v>128.51981354990789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69-4829-A604-A410F47F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95296"/>
        <c:axId val="137496832"/>
      </c:lineChart>
      <c:catAx>
        <c:axId val="1374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496832"/>
        <c:crosses val="autoZero"/>
        <c:auto val="1"/>
        <c:lblAlgn val="ctr"/>
        <c:lblOffset val="100"/>
        <c:noMultiLvlLbl val="0"/>
      </c:catAx>
      <c:valAx>
        <c:axId val="137496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4952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87543654396697579"/>
          <c:h val="6.67202913711174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01179441969073E-2"/>
          <c:y val="2.3963745842159316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v>Input-baseret metode</c:v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23'!$C$148:$M$148</c:f>
              <c:numCache>
                <c:formatCode>0</c:formatCode>
                <c:ptCount val="11"/>
                <c:pt idx="0">
                  <c:v>100</c:v>
                </c:pt>
                <c:pt idx="1">
                  <c:v>95.572781875354735</c:v>
                </c:pt>
                <c:pt idx="2">
                  <c:v>94.617068071950882</c:v>
                </c:pt>
                <c:pt idx="3">
                  <c:v>92.614692985220117</c:v>
                </c:pt>
                <c:pt idx="4">
                  <c:v>93.972338866662568</c:v>
                </c:pt>
                <c:pt idx="5">
                  <c:v>91.358054082163491</c:v>
                </c:pt>
                <c:pt idx="6">
                  <c:v>89.528781331098656</c:v>
                </c:pt>
                <c:pt idx="7">
                  <c:v>91.790285827484993</c:v>
                </c:pt>
                <c:pt idx="8">
                  <c:v>91.08040862055941</c:v>
                </c:pt>
                <c:pt idx="9">
                  <c:v>83.938641962373055</c:v>
                </c:pt>
                <c:pt idx="10">
                  <c:v>73.270072918091572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7-41AF-AF92-FFA1F59073CE}"/>
            </c:ext>
          </c:extLst>
        </c:ser>
        <c:ser>
          <c:idx val="1"/>
          <c:order val="1"/>
          <c:tx>
            <c:v>Output-baseret metode</c:v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23'!$C$155:$M$155</c:f>
              <c:numCache>
                <c:formatCode>0</c:formatCode>
                <c:ptCount val="11"/>
                <c:pt idx="0">
                  <c:v>100</c:v>
                </c:pt>
                <c:pt idx="1">
                  <c:v>95.510012981278564</c:v>
                </c:pt>
                <c:pt idx="2">
                  <c:v>95.324740760431311</c:v>
                </c:pt>
                <c:pt idx="3">
                  <c:v>91.345331608985632</c:v>
                </c:pt>
                <c:pt idx="4">
                  <c:v>95.842126910406591</c:v>
                </c:pt>
                <c:pt idx="5">
                  <c:v>90.898923360259275</c:v>
                </c:pt>
                <c:pt idx="6">
                  <c:v>89.967990401856781</c:v>
                </c:pt>
                <c:pt idx="7">
                  <c:v>95.523587549767456</c:v>
                </c:pt>
                <c:pt idx="8">
                  <c:v>96.816545182678141</c:v>
                </c:pt>
                <c:pt idx="9">
                  <c:v>89.699704595475026</c:v>
                </c:pt>
                <c:pt idx="10">
                  <c:v>80.32465169497992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7-41AF-AF92-FFA1F5907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509888"/>
        <c:axId val="137528064"/>
      </c:lineChart>
      <c:catAx>
        <c:axId val="1375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528064"/>
        <c:crosses val="autoZero"/>
        <c:auto val="1"/>
        <c:lblAlgn val="ctr"/>
        <c:lblOffset val="100"/>
        <c:noMultiLvlLbl val="0"/>
      </c:catAx>
      <c:valAx>
        <c:axId val="137528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5098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03251383932114"/>
          <c:w val="0.71995838198035056"/>
          <c:h val="6.63947568500109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01179441969073E-2"/>
          <c:y val="2.3963745842159316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strRef>
              <c:f>'Figur 14,18,19,20, 21, 22 &amp; 23'!$A$143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23'!$C$146:$M$146</c:f>
              <c:numCache>
                <c:formatCode>0</c:formatCode>
                <c:ptCount val="11"/>
                <c:pt idx="0">
                  <c:v>100</c:v>
                </c:pt>
                <c:pt idx="1">
                  <c:v>98.709852316612398</c:v>
                </c:pt>
                <c:pt idx="2">
                  <c:v>95.969003847484274</c:v>
                </c:pt>
                <c:pt idx="3">
                  <c:v>97.611417147951826</c:v>
                </c:pt>
                <c:pt idx="4">
                  <c:v>98.767361597750153</c:v>
                </c:pt>
                <c:pt idx="5">
                  <c:v>98.998409540962257</c:v>
                </c:pt>
                <c:pt idx="6">
                  <c:v>98.038257593235585</c:v>
                </c:pt>
                <c:pt idx="7">
                  <c:v>97.561678915687679</c:v>
                </c:pt>
                <c:pt idx="8">
                  <c:v>93.507611387391592</c:v>
                </c:pt>
                <c:pt idx="9">
                  <c:v>87.242722959529345</c:v>
                </c:pt>
                <c:pt idx="10">
                  <c:v>79.816330546781117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5-497B-8C9D-7762EE365461}"/>
            </c:ext>
          </c:extLst>
        </c:ser>
        <c:ser>
          <c:idx val="1"/>
          <c:order val="1"/>
          <c:tx>
            <c:strRef>
              <c:f>'Figur 14,18,19,20, 21, 22 &amp; 23'!$A$150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14,18,19,20, 21, 22 &amp; 23'!$C$143:$M$143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23'!$C$153:$M$153</c:f>
              <c:numCache>
                <c:formatCode>0</c:formatCode>
                <c:ptCount val="11"/>
                <c:pt idx="0">
                  <c:v>100</c:v>
                </c:pt>
                <c:pt idx="1">
                  <c:v>100.84808190223384</c:v>
                </c:pt>
                <c:pt idx="2">
                  <c:v>101.01483628547081</c:v>
                </c:pt>
                <c:pt idx="3">
                  <c:v>98.878968037541995</c:v>
                </c:pt>
                <c:pt idx="4">
                  <c:v>103.1012719358622</c:v>
                </c:pt>
                <c:pt idx="5">
                  <c:v>99.141895333064198</c:v>
                </c:pt>
                <c:pt idx="6">
                  <c:v>101.7353367828357</c:v>
                </c:pt>
                <c:pt idx="7">
                  <c:v>103.23065273176226</c:v>
                </c:pt>
                <c:pt idx="8">
                  <c:v>101.90507270081908</c:v>
                </c:pt>
                <c:pt idx="9">
                  <c:v>94.457470319985219</c:v>
                </c:pt>
                <c:pt idx="10">
                  <c:v>88.467558378558152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5-497B-8C9D-7762EE365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39424"/>
        <c:axId val="137640960"/>
      </c:lineChart>
      <c:catAx>
        <c:axId val="13763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640960"/>
        <c:crosses val="autoZero"/>
        <c:auto val="1"/>
        <c:lblAlgn val="ctr"/>
        <c:lblOffset val="100"/>
        <c:noMultiLvlLbl val="0"/>
      </c:catAx>
      <c:valAx>
        <c:axId val="137640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639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528808154423963E-3"/>
          <c:y val="0.88030721203512863"/>
          <c:w val="0.71995838198035056"/>
          <c:h val="6.63947568500109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14,18,19,20, 21, 22 &amp; 23'!$B$165</c:f>
              <c:strCache>
                <c:ptCount val="1"/>
                <c:pt idx="0">
                  <c:v>BVT i løbende priser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14,18,19,20, 21, 22 &amp; 23'!$C$164:$M$164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23'!$C$165:$M$165</c:f>
              <c:numCache>
                <c:formatCode>#,##0</c:formatCode>
                <c:ptCount val="11"/>
                <c:pt idx="0">
                  <c:v>100</c:v>
                </c:pt>
                <c:pt idx="1">
                  <c:v>106.12823145695656</c:v>
                </c:pt>
                <c:pt idx="2">
                  <c:v>115.0600148986848</c:v>
                </c:pt>
                <c:pt idx="3">
                  <c:v>119.69394069323218</c:v>
                </c:pt>
                <c:pt idx="4">
                  <c:v>127.01411145639409</c:v>
                </c:pt>
                <c:pt idx="5">
                  <c:v>132.23418277998002</c:v>
                </c:pt>
                <c:pt idx="6">
                  <c:v>137.72786783080556</c:v>
                </c:pt>
                <c:pt idx="7">
                  <c:v>140.91815937022022</c:v>
                </c:pt>
                <c:pt idx="8">
                  <c:v>145.10959319743492</c:v>
                </c:pt>
                <c:pt idx="9">
                  <c:v>154.0334176072389</c:v>
                </c:pt>
                <c:pt idx="10">
                  <c:v>144.24207348915061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E-4B17-BEA9-0D771CC24B30}"/>
            </c:ext>
          </c:extLst>
        </c:ser>
        <c:ser>
          <c:idx val="2"/>
          <c:order val="1"/>
          <c:tx>
            <c:strRef>
              <c:f>'Figur 14,18,19,20, 21, 22 &amp; 23'!$B$166</c:f>
              <c:strCache>
                <c:ptCount val="1"/>
                <c:pt idx="0">
                  <c:v>Timer</c:v>
                </c:pt>
              </c:strCache>
            </c:strRef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14,18,19,20, 21, 22 &amp; 23'!$C$164:$M$164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23'!$C$166:$M$166</c:f>
              <c:numCache>
                <c:formatCode>#,##0</c:formatCode>
                <c:ptCount val="11"/>
                <c:pt idx="0">
                  <c:v>100</c:v>
                </c:pt>
                <c:pt idx="1">
                  <c:v>107.61494053387952</c:v>
                </c:pt>
                <c:pt idx="2">
                  <c:v>109.07271756768893</c:v>
                </c:pt>
                <c:pt idx="3">
                  <c:v>110.83343847555352</c:v>
                </c:pt>
                <c:pt idx="4">
                  <c:v>112.13230380113153</c:v>
                </c:pt>
                <c:pt idx="5">
                  <c:v>117.60188682807824</c:v>
                </c:pt>
                <c:pt idx="6">
                  <c:v>120.30578850935278</c:v>
                </c:pt>
                <c:pt idx="7">
                  <c:v>114.01784662220895</c:v>
                </c:pt>
                <c:pt idx="8">
                  <c:v>114.15263163394027</c:v>
                </c:pt>
                <c:pt idx="9">
                  <c:v>130.50642719830853</c:v>
                </c:pt>
                <c:pt idx="10">
                  <c:v>133.0967551844796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E-4B17-BEA9-0D771CC24B30}"/>
            </c:ext>
          </c:extLst>
        </c:ser>
        <c:ser>
          <c:idx val="0"/>
          <c:order val="2"/>
          <c:tx>
            <c:strRef>
              <c:f>'Figur 14,18,19,20, 21, 22 &amp; 23'!$B$167</c:f>
              <c:strCache>
                <c:ptCount val="1"/>
                <c:pt idx="0">
                  <c:v>Deflator output-baseret metode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'Figur 14,18,19,20, 21, 22 &amp; 23'!$C$164:$M$164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23'!$C$167:$M$167</c:f>
              <c:numCache>
                <c:formatCode>General</c:formatCode>
                <c:ptCount val="11"/>
                <c:pt idx="0">
                  <c:v>100</c:v>
                </c:pt>
                <c:pt idx="1">
                  <c:v>104.369140151077</c:v>
                </c:pt>
                <c:pt idx="2">
                  <c:v>108.230458260459</c:v>
                </c:pt>
                <c:pt idx="3">
                  <c:v>111.66886314770609</c:v>
                </c:pt>
                <c:pt idx="4">
                  <c:v>114.7246455421587</c:v>
                </c:pt>
                <c:pt idx="5">
                  <c:v>118.52422836366944</c:v>
                </c:pt>
                <c:pt idx="6">
                  <c:v>121.95086755000932</c:v>
                </c:pt>
                <c:pt idx="7">
                  <c:v>123.10869483599541</c:v>
                </c:pt>
                <c:pt idx="8">
                  <c:v>127.82222737750214</c:v>
                </c:pt>
                <c:pt idx="9">
                  <c:v>135.06990134003306</c:v>
                </c:pt>
                <c:pt idx="10">
                  <c:v>136.073557500183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E-4B17-BEA9-0D771CC24B30}"/>
            </c:ext>
          </c:extLst>
        </c:ser>
        <c:ser>
          <c:idx val="3"/>
          <c:order val="3"/>
          <c:tx>
            <c:strRef>
              <c:f>'Figur 14,18,19,20, 21, 22 &amp; 23'!$B$168</c:f>
              <c:strCache>
                <c:ptCount val="1"/>
                <c:pt idx="0">
                  <c:v>Deflator input-baseret metode</c:v>
                </c:pt>
              </c:strCache>
            </c:strRef>
          </c:tx>
          <c:spPr>
            <a:ln>
              <a:solidFill>
                <a:srgbClr val="96FF96"/>
              </a:solidFill>
            </a:ln>
          </c:spPr>
          <c:marker>
            <c:symbol val="none"/>
          </c:marker>
          <c:cat>
            <c:strRef>
              <c:f>'Figur 14,18,19,20, 21, 22 &amp; 23'!$C$164:$M$164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14,18,19,20, 21, 22 &amp; 23'!$C$168:$M$168</c:f>
              <c:numCache>
                <c:formatCode>General</c:formatCode>
                <c:ptCount val="11"/>
                <c:pt idx="0">
                  <c:v>100</c:v>
                </c:pt>
                <c:pt idx="1">
                  <c:v>103.48632325472036</c:v>
                </c:pt>
                <c:pt idx="2">
                  <c:v>106.53515769410211</c:v>
                </c:pt>
                <c:pt idx="3">
                  <c:v>109.51353314015118</c:v>
                </c:pt>
                <c:pt idx="4">
                  <c:v>113.10273537364297</c:v>
                </c:pt>
                <c:pt idx="5">
                  <c:v>116.02171225022289</c:v>
                </c:pt>
                <c:pt idx="6">
                  <c:v>117.81171492787021</c:v>
                </c:pt>
                <c:pt idx="7">
                  <c:v>120.8785734333903</c:v>
                </c:pt>
                <c:pt idx="8">
                  <c:v>126.43102037171242</c:v>
                </c:pt>
                <c:pt idx="9">
                  <c:v>133.65952280401328</c:v>
                </c:pt>
                <c:pt idx="10">
                  <c:v>136.88702248040644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BE-4B17-BEA9-0D771CC24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561600"/>
        <c:axId val="137563136"/>
      </c:lineChart>
      <c:catAx>
        <c:axId val="1375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563136"/>
        <c:crosses val="autoZero"/>
        <c:auto val="1"/>
        <c:lblAlgn val="ctr"/>
        <c:lblOffset val="100"/>
        <c:noMultiLvlLbl val="0"/>
      </c:catAx>
      <c:valAx>
        <c:axId val="13756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5616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906706566384728"/>
          <c:w val="0.87543654396697579"/>
          <c:h val="9.39467672875576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44552441341814E-2"/>
          <c:y val="2.3963731486737264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strRef>
              <c:f>'Figur 15,24,25,26 &amp; 27'!$A$106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15,24,25,26 &amp; 27'!$C$106:$M$106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27'!$C$109:$M$109</c:f>
              <c:numCache>
                <c:formatCode>0</c:formatCode>
                <c:ptCount val="11"/>
                <c:pt idx="0">
                  <c:v>100</c:v>
                </c:pt>
                <c:pt idx="1">
                  <c:v>102.29444035102067</c:v>
                </c:pt>
                <c:pt idx="2">
                  <c:v>107.03025184874946</c:v>
                </c:pt>
                <c:pt idx="3">
                  <c:v>108.79926521508141</c:v>
                </c:pt>
                <c:pt idx="4">
                  <c:v>112.19799136866033</c:v>
                </c:pt>
                <c:pt idx="5">
                  <c:v>113.54035100774777</c:v>
                </c:pt>
                <c:pt idx="6">
                  <c:v>115.68494693783975</c:v>
                </c:pt>
                <c:pt idx="7">
                  <c:v>117.95740518112525</c:v>
                </c:pt>
                <c:pt idx="8">
                  <c:v>124.91413550111936</c:v>
                </c:pt>
                <c:pt idx="9">
                  <c:v>122.94438994733771</c:v>
                </c:pt>
                <c:pt idx="10">
                  <c:v>119.27755087350158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8-4243-A854-25E130D6D22E}"/>
            </c:ext>
          </c:extLst>
        </c:ser>
        <c:ser>
          <c:idx val="1"/>
          <c:order val="1"/>
          <c:tx>
            <c:strRef>
              <c:f>'Figur 15,24,25,26 &amp; 27'!$A$111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15,24,25,26 &amp; 27'!$C$106:$M$106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27'!$C$114:$M$114</c:f>
              <c:numCache>
                <c:formatCode>0</c:formatCode>
                <c:ptCount val="11"/>
                <c:pt idx="0">
                  <c:v>100</c:v>
                </c:pt>
                <c:pt idx="1">
                  <c:v>100.6647982972094</c:v>
                </c:pt>
                <c:pt idx="2">
                  <c:v>105.33169633984313</c:v>
                </c:pt>
                <c:pt idx="3">
                  <c:v>104.26109217473527</c:v>
                </c:pt>
                <c:pt idx="4">
                  <c:v>108.33682624064183</c:v>
                </c:pt>
                <c:pt idx="5">
                  <c:v>108.3258004765848</c:v>
                </c:pt>
                <c:pt idx="6">
                  <c:v>109.65234909735409</c:v>
                </c:pt>
                <c:pt idx="7">
                  <c:v>113.51441010744018</c:v>
                </c:pt>
                <c:pt idx="8">
                  <c:v>121.57792657180615</c:v>
                </c:pt>
                <c:pt idx="9">
                  <c:v>119.30599298586657</c:v>
                </c:pt>
                <c:pt idx="10">
                  <c:v>115.5545082022746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8-4243-A854-25E130D6D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591808"/>
        <c:axId val="137171712"/>
      </c:lineChart>
      <c:catAx>
        <c:axId val="1375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171712"/>
        <c:crosses val="autoZero"/>
        <c:auto val="1"/>
        <c:lblAlgn val="ctr"/>
        <c:lblOffset val="100"/>
        <c:noMultiLvlLbl val="0"/>
      </c:catAx>
      <c:valAx>
        <c:axId val="137171712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5918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89771718043751125"/>
          <c:h val="6.67202913711174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15,24,25,26 &amp; 27'!$B$134</c:f>
              <c:strCache>
                <c:ptCount val="1"/>
                <c:pt idx="0">
                  <c:v>BVT i løbende priser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27'!$C$134:$M$134</c:f>
              <c:numCache>
                <c:formatCode>#,##0</c:formatCode>
                <c:ptCount val="11"/>
                <c:pt idx="0">
                  <c:v>100</c:v>
                </c:pt>
                <c:pt idx="1">
                  <c:v>106.42586453484144</c:v>
                </c:pt>
                <c:pt idx="2">
                  <c:v>111.3138640422181</c:v>
                </c:pt>
                <c:pt idx="3">
                  <c:v>117.63635073251631</c:v>
                </c:pt>
                <c:pt idx="4">
                  <c:v>121.79839180742324</c:v>
                </c:pt>
                <c:pt idx="5">
                  <c:v>121.51031499714549</c:v>
                </c:pt>
                <c:pt idx="6">
                  <c:v>128.682133393079</c:v>
                </c:pt>
                <c:pt idx="7">
                  <c:v>136.78966652947892</c:v>
                </c:pt>
                <c:pt idx="8">
                  <c:v>157.40333880351315</c:v>
                </c:pt>
                <c:pt idx="9">
                  <c:v>158.93166353573974</c:v>
                </c:pt>
                <c:pt idx="10">
                  <c:v>163.63608996350575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F-4AD9-8749-59F5CEEC7ABF}"/>
            </c:ext>
          </c:extLst>
        </c:ser>
        <c:ser>
          <c:idx val="2"/>
          <c:order val="1"/>
          <c:tx>
            <c:strRef>
              <c:f>'Figur 15,24,25,26 &amp; 27'!$B$135</c:f>
              <c:strCache>
                <c:ptCount val="1"/>
                <c:pt idx="0">
                  <c:v>Timer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27'!$C$135:$M$135</c:f>
              <c:numCache>
                <c:formatCode>#,##0</c:formatCode>
                <c:ptCount val="11"/>
                <c:pt idx="0">
                  <c:v>100</c:v>
                </c:pt>
                <c:pt idx="1">
                  <c:v>102.84958527445806</c:v>
                </c:pt>
                <c:pt idx="2">
                  <c:v>103.5487016072034</c:v>
                </c:pt>
                <c:pt idx="3">
                  <c:v>106.68664493156031</c:v>
                </c:pt>
                <c:pt idx="4">
                  <c:v>106.05745729782117</c:v>
                </c:pt>
                <c:pt idx="5">
                  <c:v>104.68431245946431</c:v>
                </c:pt>
                <c:pt idx="6">
                  <c:v>110.01732264921947</c:v>
                </c:pt>
                <c:pt idx="7">
                  <c:v>114.77716500192344</c:v>
                </c:pt>
                <c:pt idx="8">
                  <c:v>116.71755030916798</c:v>
                </c:pt>
                <c:pt idx="9">
                  <c:v>115.34929068905369</c:v>
                </c:pt>
                <c:pt idx="10">
                  <c:v>116.0822782747063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F-4AD9-8749-59F5CEEC7ABF}"/>
            </c:ext>
          </c:extLst>
        </c:ser>
        <c:ser>
          <c:idx val="0"/>
          <c:order val="2"/>
          <c:tx>
            <c:strRef>
              <c:f>'Figur 15,24,25,26 &amp; 27'!$B$136</c:f>
              <c:strCache>
                <c:ptCount val="1"/>
                <c:pt idx="0">
                  <c:v>Deflator output-baseret metode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27'!$C$136:$M$136</c:f>
              <c:numCache>
                <c:formatCode>0</c:formatCode>
                <c:ptCount val="11"/>
                <c:pt idx="0">
                  <c:v>100</c:v>
                </c:pt>
                <c:pt idx="1">
                  <c:v>105.59586399516185</c:v>
                </c:pt>
                <c:pt idx="2">
                  <c:v>107.28009267031055</c:v>
                </c:pt>
                <c:pt idx="3">
                  <c:v>107.61339000624187</c:v>
                </c:pt>
                <c:pt idx="4">
                  <c:v>109.31046694938141</c:v>
                </c:pt>
                <c:pt idx="5">
                  <c:v>112.28898413320074</c:v>
                </c:pt>
                <c:pt idx="6">
                  <c:v>118.42735632835475</c:v>
                </c:pt>
                <c:pt idx="7">
                  <c:v>114.22670053985247</c:v>
                </c:pt>
                <c:pt idx="8">
                  <c:v>124.74664077327965</c:v>
                </c:pt>
                <c:pt idx="9">
                  <c:v>132.38284037257347</c:v>
                </c:pt>
                <c:pt idx="10">
                  <c:v>138.91978437631067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F-4AD9-8749-59F5CEEC7ABF}"/>
            </c:ext>
          </c:extLst>
        </c:ser>
        <c:ser>
          <c:idx val="3"/>
          <c:order val="3"/>
          <c:tx>
            <c:strRef>
              <c:f>'Figur 15,24,25,26 &amp; 27'!$B$137</c:f>
              <c:strCache>
                <c:ptCount val="1"/>
                <c:pt idx="0">
                  <c:v>Deflator input-baseret metode</c:v>
                </c:pt>
              </c:strCache>
            </c:strRef>
          </c:tx>
          <c:spPr>
            <a:ln>
              <a:solidFill>
                <a:srgbClr val="96FF96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27'!$C$137:$M$137</c:f>
              <c:numCache>
                <c:formatCode>0</c:formatCode>
                <c:ptCount val="11"/>
                <c:pt idx="0">
                  <c:v>100</c:v>
                </c:pt>
                <c:pt idx="1">
                  <c:v>103.60000000000001</c:v>
                </c:pt>
                <c:pt idx="2">
                  <c:v>106.8116</c:v>
                </c:pt>
                <c:pt idx="3">
                  <c:v>109.58870160000001</c:v>
                </c:pt>
                <c:pt idx="4">
                  <c:v>112.9859513496</c:v>
                </c:pt>
                <c:pt idx="5">
                  <c:v>115.4716422792912</c:v>
                </c:pt>
                <c:pt idx="6">
                  <c:v>117.89654676715631</c:v>
                </c:pt>
                <c:pt idx="7">
                  <c:v>121.31554662340386</c:v>
                </c:pt>
                <c:pt idx="8">
                  <c:v>125.92553739509322</c:v>
                </c:pt>
                <c:pt idx="9">
                  <c:v>133.98477178837919</c:v>
                </c:pt>
                <c:pt idx="10">
                  <c:v>137.2004063113003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1F-4AD9-8749-59F5CEEC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210880"/>
        <c:axId val="137224960"/>
      </c:lineChart>
      <c:catAx>
        <c:axId val="1372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224960"/>
        <c:crosses val="autoZero"/>
        <c:auto val="1"/>
        <c:lblAlgn val="ctr"/>
        <c:lblOffset val="100"/>
        <c:noMultiLvlLbl val="0"/>
      </c:catAx>
      <c:valAx>
        <c:axId val="137224960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2108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463148641020016"/>
          <c:w val="0.87543654396697579"/>
          <c:h val="9.88290303391698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06117698228919"/>
          <c:y val="7.238849597622124E-2"/>
          <c:w val="0.73928393396243919"/>
          <c:h val="0.73294599457339649"/>
        </c:manualLayout>
      </c:layout>
      <c:pieChart>
        <c:varyColors val="1"/>
        <c:ser>
          <c:idx val="0"/>
          <c:order val="0"/>
          <c:tx>
            <c:v>Sektor</c:v>
          </c:tx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1-2648-4739-BA1D-41A867A13F3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2648-4739-BA1D-41A867A13F3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5-2648-4739-BA1D-41A867A13F3D}"/>
              </c:ext>
            </c:extLst>
          </c:dPt>
          <c:dPt>
            <c:idx val="3"/>
            <c:bubble3D val="0"/>
            <c:spPr>
              <a:solidFill>
                <a:srgbClr val="96FF96"/>
              </a:solidFill>
            </c:spPr>
            <c:extLst>
              <c:ext xmlns:c16="http://schemas.microsoft.com/office/drawing/2014/chart" uri="{C3380CC4-5D6E-409C-BE32-E72D297353CC}">
                <c16:uniqueId val="{00000007-2648-4739-BA1D-41A867A13F3D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2648-4739-BA1D-41A867A13F3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 2 &amp; 3'!$R$6:$R$9</c:f>
              <c:strCache>
                <c:ptCount val="4"/>
                <c:pt idx="0">
                  <c:v>Social sikring</c:v>
                </c:pt>
                <c:pt idx="1">
                  <c:v>Uddannelse</c:v>
                </c:pt>
                <c:pt idx="2">
                  <c:v>Sundhed</c:v>
                </c:pt>
                <c:pt idx="3">
                  <c:v>Fritid kultur mm.</c:v>
                </c:pt>
              </c:strCache>
            </c:strRef>
          </c:cat>
          <c:val>
            <c:numRef>
              <c:f>'Figur 2 &amp; 3'!$S$6:$S$9</c:f>
              <c:numCache>
                <c:formatCode>0%</c:formatCode>
                <c:ptCount val="4"/>
                <c:pt idx="0">
                  <c:v>0.39706296317598161</c:v>
                </c:pt>
                <c:pt idx="1">
                  <c:v>0.34775733392438324</c:v>
                </c:pt>
                <c:pt idx="2">
                  <c:v>0.22976330457788627</c:v>
                </c:pt>
                <c:pt idx="3">
                  <c:v>2.5416398321748954E-2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48-4739-BA1D-41A867A1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017308238039286E-2"/>
          <c:y val="0.81596465429467846"/>
          <c:w val="0.96982691761960715"/>
          <c:h val="0.184035345705321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44552441341814E-2"/>
          <c:y val="2.3963731486737264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strRef>
              <c:f>'Figur 15,24,25,26 &amp; 27'!$A$106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15,24,25,26 &amp; 27'!$C$106:$M$106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27'!$C$108:$M$108</c:f>
              <c:numCache>
                <c:formatCode>0</c:formatCode>
                <c:ptCount val="11"/>
                <c:pt idx="0">
                  <c:v>100</c:v>
                </c:pt>
                <c:pt idx="1">
                  <c:v>102.90743866271328</c:v>
                </c:pt>
                <c:pt idx="2">
                  <c:v>108.26163800241595</c:v>
                </c:pt>
                <c:pt idx="3">
                  <c:v>111.08524083421756</c:v>
                </c:pt>
                <c:pt idx="4">
                  <c:v>115.35808823893167</c:v>
                </c:pt>
                <c:pt idx="5">
                  <c:v>117.48934485572622</c:v>
                </c:pt>
                <c:pt idx="6">
                  <c:v>120.597461639625</c:v>
                </c:pt>
                <c:pt idx="7">
                  <c:v>123.91964481200337</c:v>
                </c:pt>
                <c:pt idx="8">
                  <c:v>130.27810470566141</c:v>
                </c:pt>
                <c:pt idx="9">
                  <c:v>129.89008849992899</c:v>
                </c:pt>
                <c:pt idx="10">
                  <c:v>125.20776347963888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5-4AF2-BB9B-2B6EAF8F427C}"/>
            </c:ext>
          </c:extLst>
        </c:ser>
        <c:ser>
          <c:idx val="1"/>
          <c:order val="1"/>
          <c:tx>
            <c:strRef>
              <c:f>'Figur 15,24,25,26 &amp; 27'!$A$111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15,24,25,26 &amp; 27'!$C$106:$M$106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27'!$C$113:$M$113</c:f>
              <c:numCache>
                <c:formatCode>0</c:formatCode>
                <c:ptCount val="11"/>
                <c:pt idx="0">
                  <c:v>100</c:v>
                </c:pt>
                <c:pt idx="1">
                  <c:v>102.02372384433664</c:v>
                </c:pt>
                <c:pt idx="2">
                  <c:v>106.81059174578553</c:v>
                </c:pt>
                <c:pt idx="3">
                  <c:v>105.59380276475277</c:v>
                </c:pt>
                <c:pt idx="4">
                  <c:v>110.14789524367632</c:v>
                </c:pt>
                <c:pt idx="5">
                  <c:v>111.75337316115319</c:v>
                </c:pt>
                <c:pt idx="6">
                  <c:v>114.92293077815643</c:v>
                </c:pt>
                <c:pt idx="7">
                  <c:v>117.0551193190327</c:v>
                </c:pt>
                <c:pt idx="8">
                  <c:v>126.85911767591884</c:v>
                </c:pt>
                <c:pt idx="9">
                  <c:v>126.36003049902843</c:v>
                </c:pt>
                <c:pt idx="10">
                  <c:v>122.72587601510394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5-4AF2-BB9B-2B6EAF8F4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15840"/>
        <c:axId val="137317376"/>
      </c:lineChart>
      <c:catAx>
        <c:axId val="1373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317376"/>
        <c:crosses val="autoZero"/>
        <c:auto val="1"/>
        <c:lblAlgn val="ctr"/>
        <c:lblOffset val="100"/>
        <c:noMultiLvlLbl val="0"/>
      </c:catAx>
      <c:valAx>
        <c:axId val="137317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3158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89771718043751125"/>
          <c:h val="6.67202913711174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15,24,25,26 &amp; 27'!$B$123</c:f>
              <c:strCache>
                <c:ptCount val="1"/>
                <c:pt idx="0">
                  <c:v>BVT i løbende priser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27'!$C$123:$M$123</c:f>
              <c:numCache>
                <c:formatCode>#,##0</c:formatCode>
                <c:ptCount val="11"/>
                <c:pt idx="0">
                  <c:v>100</c:v>
                </c:pt>
                <c:pt idx="1">
                  <c:v>106.42180921211188</c:v>
                </c:pt>
                <c:pt idx="2">
                  <c:v>111.20325011285009</c:v>
                </c:pt>
                <c:pt idx="3">
                  <c:v>114.9247002624361</c:v>
                </c:pt>
                <c:pt idx="4">
                  <c:v>119.560562060923</c:v>
                </c:pt>
                <c:pt idx="5">
                  <c:v>121.87738039928722</c:v>
                </c:pt>
                <c:pt idx="6">
                  <c:v>127.03691726092008</c:v>
                </c:pt>
                <c:pt idx="7">
                  <c:v>128.90522206334072</c:v>
                </c:pt>
                <c:pt idx="8">
                  <c:v>140.85900615907042</c:v>
                </c:pt>
                <c:pt idx="9">
                  <c:v>146.91250105309791</c:v>
                </c:pt>
                <c:pt idx="10">
                  <c:v>143.71567182346473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8-471A-AE11-54C5699D6151}"/>
            </c:ext>
          </c:extLst>
        </c:ser>
        <c:ser>
          <c:idx val="2"/>
          <c:order val="1"/>
          <c:tx>
            <c:strRef>
              <c:f>'Figur 15,24,25,26 &amp; 27'!$B$124</c:f>
              <c:strCache>
                <c:ptCount val="1"/>
                <c:pt idx="0">
                  <c:v>Timer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27'!$C$124:$M$124</c:f>
              <c:numCache>
                <c:formatCode>#,##0</c:formatCode>
                <c:ptCount val="11"/>
                <c:pt idx="0">
                  <c:v>100</c:v>
                </c:pt>
                <c:pt idx="1">
                  <c:v>102.81815712255506</c:v>
                </c:pt>
                <c:pt idx="2">
                  <c:v>102.32440535789155</c:v>
                </c:pt>
                <c:pt idx="3">
                  <c:v>103.46573921750981</c:v>
                </c:pt>
                <c:pt idx="4">
                  <c:v>103.5078759774028</c:v>
                </c:pt>
                <c:pt idx="5">
                  <c:v>104.65337264198347</c:v>
                </c:pt>
                <c:pt idx="6">
                  <c:v>107.78348116530638</c:v>
                </c:pt>
                <c:pt idx="7">
                  <c:v>107.34583765045814</c:v>
                </c:pt>
                <c:pt idx="8">
                  <c:v>106.33653928651896</c:v>
                </c:pt>
                <c:pt idx="9">
                  <c:v>106.24207563218953</c:v>
                </c:pt>
                <c:pt idx="10">
                  <c:v>107.07898627922181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8-471A-AE11-54C5699D6151}"/>
            </c:ext>
          </c:extLst>
        </c:ser>
        <c:ser>
          <c:idx val="0"/>
          <c:order val="2"/>
          <c:tx>
            <c:strRef>
              <c:f>'Figur 15,24,25,26 &amp; 27'!$B$125</c:f>
              <c:strCache>
                <c:ptCount val="1"/>
                <c:pt idx="0">
                  <c:v>Deflator output-baseret metode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27'!$C$125:$M$125</c:f>
              <c:numCache>
                <c:formatCode>0</c:formatCode>
                <c:ptCount val="11"/>
                <c:pt idx="0">
                  <c:v>100</c:v>
                </c:pt>
                <c:pt idx="1">
                  <c:v>104.27904731348477</c:v>
                </c:pt>
                <c:pt idx="2">
                  <c:v>109.02498022895658</c:v>
                </c:pt>
                <c:pt idx="3">
                  <c:v>116.27652125332817</c:v>
                </c:pt>
                <c:pt idx="4">
                  <c:v>120.67290186169906</c:v>
                </c:pt>
                <c:pt idx="5">
                  <c:v>124.90691123407466</c:v>
                </c:pt>
                <c:pt idx="6">
                  <c:v>128.78002215987036</c:v>
                </c:pt>
                <c:pt idx="7">
                  <c:v>132.97852246315742</c:v>
                </c:pt>
                <c:pt idx="8">
                  <c:v>132.3439390637819</c:v>
                </c:pt>
                <c:pt idx="9">
                  <c:v>139.02186412152494</c:v>
                </c:pt>
                <c:pt idx="10">
                  <c:v>141.53932767498804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8-471A-AE11-54C5699D6151}"/>
            </c:ext>
          </c:extLst>
        </c:ser>
        <c:ser>
          <c:idx val="3"/>
          <c:order val="3"/>
          <c:tx>
            <c:strRef>
              <c:f>'Figur 15,24,25,26 &amp; 27'!$B$126</c:f>
              <c:strCache>
                <c:ptCount val="1"/>
                <c:pt idx="0">
                  <c:v>Deflator input-baseret metode</c:v>
                </c:pt>
              </c:strCache>
            </c:strRef>
          </c:tx>
          <c:spPr>
            <a:ln>
              <a:solidFill>
                <a:srgbClr val="96FF96"/>
              </a:solidFill>
            </a:ln>
          </c:spPr>
          <c:marker>
            <c:symbol val="none"/>
          </c:marker>
          <c:cat>
            <c:strRef>
              <c:f>'Figur 15,24,25,26 &amp; 27'!$C$122:$M$122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27'!$C$126:$M$126</c:f>
              <c:numCache>
                <c:formatCode>0</c:formatCode>
                <c:ptCount val="11"/>
                <c:pt idx="0">
                  <c:v>100</c:v>
                </c:pt>
                <c:pt idx="1">
                  <c:v>103.60000000000001</c:v>
                </c:pt>
                <c:pt idx="2">
                  <c:v>106.8116</c:v>
                </c:pt>
                <c:pt idx="3">
                  <c:v>112.68623799999999</c:v>
                </c:pt>
                <c:pt idx="4">
                  <c:v>116.292197616</c:v>
                </c:pt>
                <c:pt idx="5">
                  <c:v>118.85062596355199</c:v>
                </c:pt>
                <c:pt idx="6">
                  <c:v>121.70304098667724</c:v>
                </c:pt>
                <c:pt idx="7">
                  <c:v>125.35413221627756</c:v>
                </c:pt>
                <c:pt idx="8">
                  <c:v>131.37113056265889</c:v>
                </c:pt>
                <c:pt idx="9">
                  <c:v>139.38476952698107</c:v>
                </c:pt>
                <c:pt idx="10">
                  <c:v>142.73000399562864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E8-471A-AE11-54C5699D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73184"/>
        <c:axId val="137374720"/>
      </c:lineChart>
      <c:catAx>
        <c:axId val="1373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374720"/>
        <c:crosses val="autoZero"/>
        <c:auto val="1"/>
        <c:lblAlgn val="ctr"/>
        <c:lblOffset val="100"/>
        <c:noMultiLvlLbl val="0"/>
      </c:catAx>
      <c:valAx>
        <c:axId val="137374720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3731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380536426254485"/>
          <c:w val="0.87543654396697579"/>
          <c:h val="8.965515248682517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44552441341814E-2"/>
          <c:y val="2.3963731486737264E-2"/>
          <c:w val="0.89806389513220108"/>
          <c:h val="0.73788656893485272"/>
        </c:manualLayout>
      </c:layout>
      <c:lineChart>
        <c:grouping val="standard"/>
        <c:varyColors val="0"/>
        <c:ser>
          <c:idx val="0"/>
          <c:order val="0"/>
          <c:tx>
            <c:strRef>
              <c:f>'Figur 15,24,25,26 &amp; 27'!$A$106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15,24,25,26 &amp; 27'!$C$106:$M$106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27'!$C$107:$M$107</c:f>
              <c:numCache>
                <c:formatCode>0</c:formatCode>
                <c:ptCount val="11"/>
                <c:pt idx="0">
                  <c:v>100</c:v>
                </c:pt>
                <c:pt idx="1">
                  <c:v>99.427408109377922</c:v>
                </c:pt>
                <c:pt idx="2">
                  <c:v>101.40102264220936</c:v>
                </c:pt>
                <c:pt idx="3">
                  <c:v>98.661234698380341</c:v>
                </c:pt>
                <c:pt idx="4">
                  <c:v>98.456380142754469</c:v>
                </c:pt>
                <c:pt idx="5">
                  <c:v>96.593607627525927</c:v>
                </c:pt>
                <c:pt idx="6">
                  <c:v>95.073288880532445</c:v>
                </c:pt>
                <c:pt idx="7">
                  <c:v>93.679273387994868</c:v>
                </c:pt>
                <c:pt idx="8">
                  <c:v>102.31833512073018</c:v>
                </c:pt>
                <c:pt idx="9">
                  <c:v>95.175295644213662</c:v>
                </c:pt>
                <c:pt idx="10">
                  <c:v>94.901014018936735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A4-4869-809C-AA9F854EACA9}"/>
            </c:ext>
          </c:extLst>
        </c:ser>
        <c:ser>
          <c:idx val="1"/>
          <c:order val="1"/>
          <c:tx>
            <c:strRef>
              <c:f>'Figur 15,24,25,26 &amp; 27'!$A$111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15,24,25,26 &amp; 27'!$C$106:$M$106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15,24,25,26 &amp; 27'!$C$112:$M$112</c:f>
              <c:numCache>
                <c:formatCode>0</c:formatCode>
                <c:ptCount val="11"/>
                <c:pt idx="0">
                  <c:v>100</c:v>
                </c:pt>
                <c:pt idx="1">
                  <c:v>94.308804424826803</c:v>
                </c:pt>
                <c:pt idx="2">
                  <c:v>98.444008465271835</c:v>
                </c:pt>
                <c:pt idx="3">
                  <c:v>98.024284422368723</c:v>
                </c:pt>
                <c:pt idx="4">
                  <c:v>100.02854965677655</c:v>
                </c:pt>
                <c:pt idx="5">
                  <c:v>93.086327335652058</c:v>
                </c:pt>
                <c:pt idx="6">
                  <c:v>87.342464270094496</c:v>
                </c:pt>
                <c:pt idx="7">
                  <c:v>96.886511444637236</c:v>
                </c:pt>
                <c:pt idx="8">
                  <c:v>98.506900513957305</c:v>
                </c:pt>
                <c:pt idx="9">
                  <c:v>90.524167166893605</c:v>
                </c:pt>
                <c:pt idx="10">
                  <c:v>86.62422003166283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4-4869-809C-AA9F854EA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12608"/>
        <c:axId val="137414144"/>
      </c:lineChart>
      <c:catAx>
        <c:axId val="1374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7414144"/>
        <c:crosses val="autoZero"/>
        <c:auto val="1"/>
        <c:lblAlgn val="ctr"/>
        <c:lblOffset val="100"/>
        <c:noMultiLvlLbl val="0"/>
      </c:catAx>
      <c:valAx>
        <c:axId val="137414144"/>
        <c:scaling>
          <c:orientation val="minMax"/>
          <c:max val="105"/>
          <c:min val="8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7412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89771718043751125"/>
          <c:h val="6.67202913711174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06117698228919"/>
          <c:y val="7.238849597622124E-2"/>
          <c:w val="0.73928393396243919"/>
          <c:h val="0.73294599457339649"/>
        </c:manualLayout>
      </c:layout>
      <c:pieChart>
        <c:varyColors val="1"/>
        <c:ser>
          <c:idx val="0"/>
          <c:order val="0"/>
          <c:spPr>
            <a:solidFill>
              <a:srgbClr val="585858"/>
            </a:solidFill>
          </c:spPr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C5F3-47AF-9183-4706BAA1E9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5F3-47AF-9183-4706BAA1E9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C5F3-47AF-9183-4706BAA1E9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C5F3-47AF-9183-4706BAA1E9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C5F3-47AF-9183-4706BAA1E9D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 5, 6 &amp; 7'!$A$26:$A$27</c:f>
              <c:strCache>
                <c:ptCount val="2"/>
                <c:pt idx="0">
                  <c:v>Hospitaler</c:v>
                </c:pt>
                <c:pt idx="1">
                  <c:v>Læger, tanglæger mv.</c:v>
                </c:pt>
              </c:strCache>
            </c:strRef>
          </c:cat>
          <c:val>
            <c:numRef>
              <c:f>'Figur 5, 6 &amp; 7'!$L$26:$L$27</c:f>
              <c:numCache>
                <c:formatCode>0%</c:formatCode>
                <c:ptCount val="2"/>
                <c:pt idx="0">
                  <c:v>0.89471863876801061</c:v>
                </c:pt>
                <c:pt idx="1">
                  <c:v>0.10528136123198933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 6, 7 &amp;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5F3-47AF-9183-4706BAA1E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017308238039286E-2"/>
          <c:y val="0.81596465429467846"/>
          <c:w val="0.96982691761960715"/>
          <c:h val="0.184035345705321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06117698228919"/>
          <c:y val="7.238849597622124E-2"/>
          <c:w val="0.73928393396243919"/>
          <c:h val="0.73294599457339649"/>
        </c:manualLayout>
      </c:layout>
      <c:pieChart>
        <c:varyColors val="1"/>
        <c:ser>
          <c:idx val="0"/>
          <c:order val="0"/>
          <c:tx>
            <c:strRef>
              <c:f>'Figur 5, 6 &amp; 7'!$A$30</c:f>
              <c:strCache>
                <c:ptCount val="1"/>
                <c:pt idx="0">
                  <c:v>Social sikring</c:v>
                </c:pt>
              </c:strCache>
            </c:strRef>
          </c:tx>
          <c:spPr>
            <a:solidFill>
              <a:srgbClr val="00FF00"/>
            </a:solidFill>
          </c:spPr>
          <c:dPt>
            <c:idx val="1"/>
            <c:bubble3D val="0"/>
            <c:spPr>
              <a:solidFill>
                <a:srgbClr val="585858"/>
              </a:solidFill>
            </c:spPr>
            <c:extLst>
              <c:ext xmlns:c16="http://schemas.microsoft.com/office/drawing/2014/chart" uri="{C3380CC4-5D6E-409C-BE32-E72D297353CC}">
                <c16:uniqueId val="{00000001-2E96-4CCE-B4D3-1C598DAD471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 5, 6 &amp; 7'!$A$31:$A$32</c:f>
              <c:strCache>
                <c:ptCount val="2"/>
                <c:pt idx="0">
                  <c:v>Daginstitutioner, -centre mv.</c:v>
                </c:pt>
                <c:pt idx="1">
                  <c:v>Plejehjem mv.</c:v>
                </c:pt>
              </c:strCache>
            </c:strRef>
          </c:cat>
          <c:val>
            <c:numRef>
              <c:f>'Figur 5, 6 &amp; 7'!$L$31:$L$32</c:f>
              <c:numCache>
                <c:formatCode>0%</c:formatCode>
                <c:ptCount val="2"/>
                <c:pt idx="0">
                  <c:v>0.80427459581785254</c:v>
                </c:pt>
                <c:pt idx="1">
                  <c:v>0.19572540418214748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6-4CCE-B4D3-1C598DAD4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6006744355448"/>
          <c:y val="0.82033769905287934"/>
          <c:w val="0.76370346141984236"/>
          <c:h val="6.521527831824353E-2"/>
        </c:manualLayout>
      </c:layout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06117698228919"/>
          <c:y val="7.238849597622124E-2"/>
          <c:w val="0.73928393396243919"/>
          <c:h val="0.73294599457339649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1-1366-455E-9C45-DA31EB4D3CB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1366-455E-9C45-DA31EB4D3CBE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5-1366-455E-9C45-DA31EB4D3CBE}"/>
              </c:ext>
            </c:extLst>
          </c:dPt>
          <c:dPt>
            <c:idx val="3"/>
            <c:bubble3D val="0"/>
            <c:spPr>
              <a:solidFill>
                <a:srgbClr val="96FF96"/>
              </a:solidFill>
            </c:spPr>
            <c:extLst>
              <c:ext xmlns:c16="http://schemas.microsoft.com/office/drawing/2014/chart" uri="{C3380CC4-5D6E-409C-BE32-E72D297353CC}">
                <c16:uniqueId val="{00000007-1366-455E-9C45-DA31EB4D3CB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1366-455E-9C45-DA31EB4D3CB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 5, 6 &amp; 7'!$A$36:$A$39</c:f>
              <c:strCache>
                <c:ptCount val="4"/>
                <c:pt idx="0">
                  <c:v>Grundskoler</c:v>
                </c:pt>
                <c:pt idx="1">
                  <c:v>Videregående uddannelsesinstitutioner</c:v>
                </c:pt>
                <c:pt idx="2">
                  <c:v>Gymnasier og erhvervsfaglige skoler</c:v>
                </c:pt>
                <c:pt idx="3">
                  <c:v>Voksenundervisning mv.</c:v>
                </c:pt>
              </c:strCache>
            </c:strRef>
          </c:cat>
          <c:val>
            <c:numRef>
              <c:f>'Figur 5, 6 &amp; 7'!$L$36:$L$39</c:f>
              <c:numCache>
                <c:formatCode>0%</c:formatCode>
                <c:ptCount val="4"/>
                <c:pt idx="0">
                  <c:v>0.49048443601971875</c:v>
                </c:pt>
                <c:pt idx="1">
                  <c:v>0.25649636041062535</c:v>
                </c:pt>
                <c:pt idx="2">
                  <c:v>0.22389360549828707</c:v>
                </c:pt>
                <c:pt idx="3">
                  <c:v>2.9125598071368913E-2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 6, 7 &amp;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1366-455E-9C45-DA31EB4D3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017308238039286E-2"/>
          <c:y val="0.81596465429467846"/>
          <c:w val="0.96982691761960715"/>
          <c:h val="0.184035345705321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11'!$A$14</c:f>
              <c:strCache>
                <c:ptCount val="1"/>
                <c:pt idx="0">
                  <c:v>Input-baseret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'Figur 11'!$B$2:$L$2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11'!$B$14:$L$14</c:f>
              <c:numCache>
                <c:formatCode>_ * #,##0_ ;_ * \-#,##0_ ;_ * "-"??_ ;_ @_ </c:formatCode>
                <c:ptCount val="11"/>
                <c:pt idx="0">
                  <c:v>100</c:v>
                </c:pt>
                <c:pt idx="1">
                  <c:v>99.498380361865529</c:v>
                </c:pt>
                <c:pt idx="2">
                  <c:v>100.25776070230575</c:v>
                </c:pt>
                <c:pt idx="3">
                  <c:v>101.96422173508995</c:v>
                </c:pt>
                <c:pt idx="4">
                  <c:v>103.95496723119561</c:v>
                </c:pt>
                <c:pt idx="5">
                  <c:v>104.44662916652582</c:v>
                </c:pt>
                <c:pt idx="6">
                  <c:v>105.11799373683735</c:v>
                </c:pt>
                <c:pt idx="7">
                  <c:v>104.96309707409044</c:v>
                </c:pt>
                <c:pt idx="8">
                  <c:v>102.78381303573865</c:v>
                </c:pt>
                <c:pt idx="9">
                  <c:v>101.50136035825375</c:v>
                </c:pt>
                <c:pt idx="10">
                  <c:v>105.2189771540687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E-4552-82BA-C61DF8B4CCA0}"/>
            </c:ext>
          </c:extLst>
        </c:ser>
        <c:ser>
          <c:idx val="0"/>
          <c:order val="1"/>
          <c:tx>
            <c:strRef>
              <c:f>'Figur 11'!$A$13</c:f>
              <c:strCache>
                <c:ptCount val="1"/>
                <c:pt idx="0">
                  <c:v>Output-baseret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11'!$B$2:$L$2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11'!$B$13:$L$13</c:f>
              <c:numCache>
                <c:formatCode>_ * #,##0_ ;_ * \-#,##0_ ;_ * "-"??_ ;_ @_ </c:formatCode>
                <c:ptCount val="11"/>
                <c:pt idx="0">
                  <c:v>100</c:v>
                </c:pt>
                <c:pt idx="1">
                  <c:v>99.583765346630244</c:v>
                </c:pt>
                <c:pt idx="2">
                  <c:v>100.49641728435053</c:v>
                </c:pt>
                <c:pt idx="3">
                  <c:v>102.1338240506072</c:v>
                </c:pt>
                <c:pt idx="4">
                  <c:v>104.45620642565288</c:v>
                </c:pt>
                <c:pt idx="5">
                  <c:v>104.9102091529559</c:v>
                </c:pt>
                <c:pt idx="6">
                  <c:v>105.8440886771576</c:v>
                </c:pt>
                <c:pt idx="7">
                  <c:v>105.91213040110836</c:v>
                </c:pt>
                <c:pt idx="8">
                  <c:v>103.84257010427032</c:v>
                </c:pt>
                <c:pt idx="9">
                  <c:v>102.65903124044232</c:v>
                </c:pt>
                <c:pt idx="10">
                  <c:v>106.44166944950302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E-4552-82BA-C61DF8B4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42272"/>
        <c:axId val="120743808"/>
      </c:lineChart>
      <c:catAx>
        <c:axId val="12074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0743808"/>
        <c:crosses val="autoZero"/>
        <c:auto val="1"/>
        <c:lblAlgn val="ctr"/>
        <c:lblOffset val="100"/>
        <c:noMultiLvlLbl val="0"/>
      </c:catAx>
      <c:valAx>
        <c:axId val="120743808"/>
        <c:scaling>
          <c:orientation val="minMax"/>
          <c:min val="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207422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07858555346215"/>
          <c:w val="0.79226034363851972"/>
          <c:h val="6.47397998391626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585510223320392E-2"/>
          <c:y val="0.10511163860748059"/>
          <c:w val="0.89806389513220108"/>
          <c:h val="0.63716935250429585"/>
        </c:manualLayout>
      </c:layout>
      <c:lineChart>
        <c:grouping val="standard"/>
        <c:varyColors val="0"/>
        <c:ser>
          <c:idx val="0"/>
          <c:order val="0"/>
          <c:tx>
            <c:strRef>
              <c:f>'Figur 12, 13, 16 &amp; 17'!$A$135</c:f>
              <c:strCache>
                <c:ptCount val="1"/>
                <c:pt idx="0">
                  <c:v>Omkostningsproduktiviteten fra Ministeriet for Sundhed og Forebyggelse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'Figur 12, 13, 16 &amp; 17'!$F$131:$M$131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2009*</c:v>
                </c:pt>
                <c:pt idx="7">
                  <c:v>2010*</c:v>
                </c:pt>
              </c:strCache>
            </c:strRef>
          </c:cat>
          <c:val>
            <c:numRef>
              <c:f>'Figur 12, 13, 16 &amp; 17'!$F$135:$M$135</c:f>
              <c:numCache>
                <c:formatCode>0</c:formatCode>
                <c:ptCount val="8"/>
                <c:pt idx="0" formatCode="General">
                  <c:v>100</c:v>
                </c:pt>
                <c:pt idx="1">
                  <c:v>102.4</c:v>
                </c:pt>
                <c:pt idx="2">
                  <c:v>104.2432</c:v>
                </c:pt>
                <c:pt idx="3">
                  <c:v>106.2238208</c:v>
                </c:pt>
                <c:pt idx="4">
                  <c:v>107.7109542912</c:v>
                </c:pt>
                <c:pt idx="5">
                  <c:v>104.26420375388159</c:v>
                </c:pt>
                <c:pt idx="6">
                  <c:v>108.64330031154462</c:v>
                </c:pt>
                <c:pt idx="7">
                  <c:v>114.72732512899113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A-4D12-A117-59763C96B8E8}"/>
            </c:ext>
          </c:extLst>
        </c:ser>
        <c:ser>
          <c:idx val="1"/>
          <c:order val="1"/>
          <c:tx>
            <c:strRef>
              <c:f>'Figur 12, 13, 16 &amp; 17'!$A$136</c:f>
              <c:strCache>
                <c:ptCount val="1"/>
                <c:pt idx="0">
                  <c:v>Timeproduktiviteten fra Danmarks Statistik</c:v>
                </c:pt>
              </c:strCache>
            </c:strRef>
          </c:tx>
          <c:spPr>
            <a:ln>
              <a:solidFill>
                <a:srgbClr val="585858"/>
              </a:solidFill>
            </a:ln>
          </c:spPr>
          <c:marker>
            <c:symbol val="none"/>
          </c:marker>
          <c:cat>
            <c:strRef>
              <c:f>'Figur 12, 13, 16 &amp; 17'!$F$131:$M$131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2009*</c:v>
                </c:pt>
                <c:pt idx="7">
                  <c:v>2010*</c:v>
                </c:pt>
              </c:strCache>
            </c:strRef>
          </c:cat>
          <c:val>
            <c:numRef>
              <c:f>'Figur 12, 13, 16 &amp; 17'!$F$136:$M$136</c:f>
              <c:numCache>
                <c:formatCode>0</c:formatCode>
                <c:ptCount val="8"/>
                <c:pt idx="0">
                  <c:v>100</c:v>
                </c:pt>
                <c:pt idx="1">
                  <c:v>106.11930098926985</c:v>
                </c:pt>
                <c:pt idx="2">
                  <c:v>106.73675097428594</c:v>
                </c:pt>
                <c:pt idx="3">
                  <c:v>110.61525372263903</c:v>
                </c:pt>
                <c:pt idx="4">
                  <c:v>114.06760750773897</c:v>
                </c:pt>
                <c:pt idx="5">
                  <c:v>123.55780883094008</c:v>
                </c:pt>
                <c:pt idx="6">
                  <c:v>120.20669415807544</c:v>
                </c:pt>
                <c:pt idx="7">
                  <c:v>110.9803754977238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A-4D12-A117-59763C96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29696"/>
        <c:axId val="134439680"/>
      </c:lineChart>
      <c:catAx>
        <c:axId val="1344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4439680"/>
        <c:crosses val="autoZero"/>
        <c:auto val="1"/>
        <c:lblAlgn val="ctr"/>
        <c:lblOffset val="100"/>
        <c:noMultiLvlLbl val="0"/>
      </c:catAx>
      <c:valAx>
        <c:axId val="134439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(2003 = 100)</a:t>
                </a:r>
              </a:p>
            </c:rich>
          </c:tx>
          <c:layout>
            <c:manualLayout>
              <c:xMode val="edge"/>
              <c:yMode val="edge"/>
              <c:x val="6.5147433130405014E-3"/>
              <c:y val="9.0983849337133285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44296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966440617678214"/>
          <c:w val="0.70731246495889333"/>
          <c:h val="0.1957508483140797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45524413418E-2"/>
          <c:y val="2.3963790173116149E-2"/>
          <c:w val="0.89806389513220108"/>
          <c:h val="0.73788656893485272"/>
        </c:manualLayout>
      </c:layout>
      <c:lineChart>
        <c:grouping val="standard"/>
        <c:varyColors val="0"/>
        <c:ser>
          <c:idx val="1"/>
          <c:order val="0"/>
          <c:tx>
            <c:strRef>
              <c:f>'Figur 12, 13, 16 &amp; 17'!$A$102</c:f>
              <c:strCache>
                <c:ptCount val="1"/>
                <c:pt idx="0">
                  <c:v>Input-baseret metode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'Figur 12, 13, 16 &amp; 17'!$C$101:$M$101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17'!$C$102:$M$102</c:f>
              <c:numCache>
                <c:formatCode>0</c:formatCode>
                <c:ptCount val="11"/>
                <c:pt idx="0">
                  <c:v>100</c:v>
                </c:pt>
                <c:pt idx="1">
                  <c:v>99.634113263698609</c:v>
                </c:pt>
                <c:pt idx="2">
                  <c:v>100.26543689780827</c:v>
                </c:pt>
                <c:pt idx="3">
                  <c:v>98.414857850784102</c:v>
                </c:pt>
                <c:pt idx="4">
                  <c:v>99.648171687696575</c:v>
                </c:pt>
                <c:pt idx="5">
                  <c:v>99.361981089722349</c:v>
                </c:pt>
                <c:pt idx="6">
                  <c:v>98.573410412417928</c:v>
                </c:pt>
                <c:pt idx="7">
                  <c:v>97.675205656554482</c:v>
                </c:pt>
                <c:pt idx="8">
                  <c:v>99.823509334521404</c:v>
                </c:pt>
                <c:pt idx="9">
                  <c:v>98.980165609008679</c:v>
                </c:pt>
                <c:pt idx="10">
                  <c:v>93.58200721979982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4-4AC4-AFD8-0D3F3CCA59EB}"/>
            </c:ext>
          </c:extLst>
        </c:ser>
        <c:ser>
          <c:idx val="2"/>
          <c:order val="1"/>
          <c:tx>
            <c:strRef>
              <c:f>'Figur 12, 13, 16 &amp; 17'!$A$90</c:f>
              <c:strCache>
                <c:ptCount val="1"/>
                <c:pt idx="0">
                  <c:v>Output-baseret metode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12, 13, 16 &amp; 17'!$C$101:$M$101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17'!$C$103:$M$103</c:f>
              <c:numCache>
                <c:formatCode>0</c:formatCode>
                <c:ptCount val="11"/>
                <c:pt idx="0">
                  <c:v>100</c:v>
                </c:pt>
                <c:pt idx="1">
                  <c:v>105.18391786665033</c:v>
                </c:pt>
                <c:pt idx="2">
                  <c:v>112.64978457721932</c:v>
                </c:pt>
                <c:pt idx="3">
                  <c:v>111.7863651182887</c:v>
                </c:pt>
                <c:pt idx="4">
                  <c:v>118.80234330365469</c:v>
                </c:pt>
                <c:pt idx="5">
                  <c:v>119.24881427042699</c:v>
                </c:pt>
                <c:pt idx="6">
                  <c:v>123.87203579418792</c:v>
                </c:pt>
                <c:pt idx="7">
                  <c:v>126.82389706336505</c:v>
                </c:pt>
                <c:pt idx="8">
                  <c:v>136.43922112851209</c:v>
                </c:pt>
                <c:pt idx="9">
                  <c:v>133.30326466382806</c:v>
                </c:pt>
                <c:pt idx="10">
                  <c:v>123.32663734648628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4-4AC4-AFD8-0D3F3CCA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73216"/>
        <c:axId val="134474752"/>
      </c:lineChart>
      <c:catAx>
        <c:axId val="134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4474752"/>
        <c:crosses val="autoZero"/>
        <c:auto val="1"/>
        <c:lblAlgn val="ctr"/>
        <c:lblOffset val="100"/>
        <c:noMultiLvlLbl val="0"/>
      </c:catAx>
      <c:valAx>
        <c:axId val="134474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Produktivitet indekseret (2000 = 100)</a:t>
                </a:r>
              </a:p>
            </c:rich>
          </c:tx>
          <c:layout>
            <c:manualLayout>
              <c:xMode val="edge"/>
              <c:yMode val="edge"/>
              <c:x val="1.4737855310619254E-3"/>
              <c:y val="1.412868230441375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44732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4012283902826"/>
          <c:w val="0.65047249056060796"/>
          <c:h val="5.6153508913009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6406550898012"/>
          <c:y val="2.3963790173116149E-2"/>
          <c:w val="0.8852443067354947"/>
          <c:h val="0.69871835010799688"/>
        </c:manualLayout>
      </c:layout>
      <c:lineChart>
        <c:grouping val="standard"/>
        <c:varyColors val="0"/>
        <c:ser>
          <c:idx val="0"/>
          <c:order val="0"/>
          <c:tx>
            <c:strRef>
              <c:f>'Figur 12, 13, 16 &amp; 17'!$A$127</c:f>
              <c:strCache>
                <c:ptCount val="1"/>
                <c:pt idx="0">
                  <c:v>Præsterede timer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73-4AD7-B2A3-B6AFF01DB7B7}"/>
              </c:ext>
            </c:extLst>
          </c:dPt>
          <c:cat>
            <c:strRef>
              <c:f>'Figur 12, 13, 16 &amp; 17'!$C$96:$M$96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17'!$C$127:$M$127</c:f>
              <c:numCache>
                <c:formatCode>0</c:formatCode>
                <c:ptCount val="11"/>
                <c:pt idx="0">
                  <c:v>100</c:v>
                </c:pt>
                <c:pt idx="1">
                  <c:v>101.71733605923643</c:v>
                </c:pt>
                <c:pt idx="2">
                  <c:v>102.3336902428404</c:v>
                </c:pt>
                <c:pt idx="3">
                  <c:v>106.38237435395423</c:v>
                </c:pt>
                <c:pt idx="4">
                  <c:v>107.78218697541742</c:v>
                </c:pt>
                <c:pt idx="5">
                  <c:v>111.09955015556802</c:v>
                </c:pt>
                <c:pt idx="6">
                  <c:v>118.84983967764784</c:v>
                </c:pt>
                <c:pt idx="7">
                  <c:v>122.66650719441961</c:v>
                </c:pt>
                <c:pt idx="8">
                  <c:v>119.82234846809132</c:v>
                </c:pt>
                <c:pt idx="9">
                  <c:v>123.88230294569279</c:v>
                </c:pt>
                <c:pt idx="10">
                  <c:v>127.35050383575684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3-4AD7-B2A3-B6AFF01DB7B7}"/>
            </c:ext>
          </c:extLst>
        </c:ser>
        <c:ser>
          <c:idx val="1"/>
          <c:order val="1"/>
          <c:tx>
            <c:strRef>
              <c:f>'Figur 12, 13, 16 &amp; 17'!$A$126</c:f>
              <c:strCache>
                <c:ptCount val="1"/>
                <c:pt idx="0">
                  <c:v>BVT (løbende priser)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 12, 13, 16 &amp; 17'!$C$96:$M$96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17'!$C$126:$M$126</c:f>
              <c:numCache>
                <c:formatCode>0</c:formatCode>
                <c:ptCount val="11"/>
                <c:pt idx="0">
                  <c:v>100</c:v>
                </c:pt>
                <c:pt idx="1">
                  <c:v>105.35637829847543</c:v>
                </c:pt>
                <c:pt idx="2">
                  <c:v>109.87791589109904</c:v>
                </c:pt>
                <c:pt idx="3">
                  <c:v>116.01015712661635</c:v>
                </c:pt>
                <c:pt idx="4">
                  <c:v>120.93353573827179</c:v>
                </c:pt>
                <c:pt idx="5">
                  <c:v>125.18627007229399</c:v>
                </c:pt>
                <c:pt idx="6">
                  <c:v>131.43933798059967</c:v>
                </c:pt>
                <c:pt idx="7">
                  <c:v>134.34229144501143</c:v>
                </c:pt>
                <c:pt idx="8">
                  <c:v>142.25244553380375</c:v>
                </c:pt>
                <c:pt idx="9">
                  <c:v>160.69270057633381</c:v>
                </c:pt>
                <c:pt idx="10">
                  <c:v>159.25467045712497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3-4AD7-B2A3-B6AFF01DB7B7}"/>
            </c:ext>
          </c:extLst>
        </c:ser>
        <c:ser>
          <c:idx val="2"/>
          <c:order val="2"/>
          <c:tx>
            <c:strRef>
              <c:f>'Figur 12, 13, 16 &amp; 17'!$A$128</c:f>
              <c:strCache>
                <c:ptCount val="1"/>
                <c:pt idx="0">
                  <c:v>Deflator input-baseret metode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 12, 13, 16 &amp; 17'!$C$96:$M$96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17'!$C$128:$M$128</c:f>
              <c:numCache>
                <c:formatCode>0</c:formatCode>
                <c:ptCount val="11"/>
                <c:pt idx="0">
                  <c:v>100</c:v>
                </c:pt>
                <c:pt idx="1">
                  <c:v>103.3</c:v>
                </c:pt>
                <c:pt idx="2">
                  <c:v>107.12209999999999</c:v>
                </c:pt>
                <c:pt idx="3">
                  <c:v>108.72893149999997</c:v>
                </c:pt>
                <c:pt idx="4">
                  <c:v>111.77334158199997</c:v>
                </c:pt>
                <c:pt idx="5">
                  <c:v>114.12058175522196</c:v>
                </c:pt>
                <c:pt idx="6">
                  <c:v>115.94651106330552</c:v>
                </c:pt>
                <c:pt idx="7">
                  <c:v>119.19301337307807</c:v>
                </c:pt>
                <c:pt idx="8">
                  <c:v>123.3647688411358</c:v>
                </c:pt>
                <c:pt idx="9">
                  <c:v>130.51992543392168</c:v>
                </c:pt>
                <c:pt idx="10">
                  <c:v>133.65240364433581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73-4AD7-B2A3-B6AFF01DB7B7}"/>
            </c:ext>
          </c:extLst>
        </c:ser>
        <c:ser>
          <c:idx val="3"/>
          <c:order val="3"/>
          <c:tx>
            <c:strRef>
              <c:f>'Figur 12, 13, 16 &amp; 17'!$A$129</c:f>
              <c:strCache>
                <c:ptCount val="1"/>
                <c:pt idx="0">
                  <c:v>Deflator output-baseret metode</c:v>
                </c:pt>
              </c:strCache>
            </c:strRef>
          </c:tx>
          <c:spPr>
            <a:ln>
              <a:solidFill>
                <a:srgbClr val="96FF96"/>
              </a:solidFill>
            </a:ln>
          </c:spPr>
          <c:marker>
            <c:symbol val="none"/>
          </c:marker>
          <c:cat>
            <c:strRef>
              <c:f>'Figur 12, 13, 16 &amp; 17'!$C$96:$M$96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'Figur 12, 13, 16 &amp; 17'!$C$129:$M$129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99.8</c:v>
                </c:pt>
                <c:pt idx="3">
                  <c:v>101.3968</c:v>
                </c:pt>
                <c:pt idx="4">
                  <c:v>100.78841920000001</c:v>
                </c:pt>
                <c:pt idx="5">
                  <c:v>102.50182232640002</c:v>
                </c:pt>
                <c:pt idx="6">
                  <c:v>100.75929134685121</c:v>
                </c:pt>
                <c:pt idx="7">
                  <c:v>99.046383393954741</c:v>
                </c:pt>
                <c:pt idx="8">
                  <c:v>99.34352254413659</c:v>
                </c:pt>
                <c:pt idx="9">
                  <c:v>103.81398105862273</c:v>
                </c:pt>
                <c:pt idx="10">
                  <c:v>107.86272631990903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73-4AD7-B2A3-B6AFF01D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64544"/>
        <c:axId val="134403200"/>
      </c:lineChart>
      <c:catAx>
        <c:axId val="1343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4403200"/>
        <c:crosses val="autoZero"/>
        <c:auto val="1"/>
        <c:lblAlgn val="ctr"/>
        <c:lblOffset val="100"/>
        <c:noMultiLvlLbl val="0"/>
      </c:catAx>
      <c:valAx>
        <c:axId val="134403200"/>
        <c:scaling>
          <c:orientation val="minMax"/>
          <c:max val="18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/>
                  <a:t>Indeks 2000=100</a:t>
                </a:r>
              </a:p>
            </c:rich>
          </c:tx>
          <c:layout>
            <c:manualLayout>
              <c:xMode val="edge"/>
              <c:yMode val="edge"/>
              <c:x val="1.7520238095238096E-2"/>
              <c:y val="1.2828379334748769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34364544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6514087301587291E-2"/>
          <c:y val="0.82766742609663779"/>
          <c:w val="0.9"/>
          <c:h val="0.119148851256087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568036</xdr:colOff>
      <xdr:row>25</xdr:row>
      <xdr:rowOff>176548</xdr:rowOff>
    </xdr:from>
    <xdr:to>
      <xdr:col>22</xdr:col>
      <xdr:colOff>401782</xdr:colOff>
      <xdr:row>37</xdr:row>
      <xdr:rowOff>41564</xdr:rowOff>
    </xdr:to>
    <xdr:sp macro="" textlink="">
      <xdr:nvSpPr>
        <xdr:cNvPr id="4" name="Tekstboks 3"/>
        <xdr:cNvSpPr txBox="1"/>
      </xdr:nvSpPr>
      <xdr:spPr>
        <a:xfrm>
          <a:off x="17193491" y="4693130"/>
          <a:ext cx="10002982" cy="202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/>
            <a:t>Bemærkning</a:t>
          </a:r>
          <a:r>
            <a:rPr lang="da-DK" sz="1200" b="1" baseline="0"/>
            <a:t> til opdeling af den ikke-markedsmæssige produktion i individuelle og kollektive tjenesteydelser.</a:t>
          </a:r>
        </a:p>
        <a:p>
          <a:endParaRPr lang="da-DK" sz="1100" b="1" baseline="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Figur 2: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den ikke-markedsmæssige produktion i den offentlige sektor er fordelt på individuelle og kollektive tjenesteydelser.</a:t>
          </a:r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herfra stammer fra OIMA-databasen (som DST anvender til at adskille individuelt fra kollektivt forbrug).</a:t>
          </a:r>
          <a:endParaRPr lang="da-DK">
            <a:effectLst/>
          </a:endParaRPr>
        </a:p>
        <a:p>
          <a:endParaRPr lang="da-DK" sz="1100" baseline="0"/>
        </a:p>
        <a:p>
          <a:r>
            <a:rPr lang="da-DK" sz="1100" baseline="0"/>
            <a:t>b) Figur 3: Data fra DST for de ikke-markedsmæssige individuelle tjenesteydelser fordelt på sektorerne Sundhed, Social Sikring, Uddannelse og Fritid, kultur mv.</a:t>
          </a:r>
        </a:p>
        <a:p>
          <a:r>
            <a:rPr lang="da-DK" sz="1100" baseline="0"/>
            <a:t>Data herfra stammer fra en ukendt intern database i DST. Disse tal offentliggøres normalt ikke.</a:t>
          </a:r>
        </a:p>
        <a:p>
          <a:endParaRPr lang="da-DK" sz="1100" baseline="0"/>
        </a:p>
        <a:p>
          <a:r>
            <a:rPr lang="da-DK" sz="1100"/>
            <a:t>Der er </a:t>
          </a:r>
          <a:r>
            <a:rPr lang="da-DK" sz="1100" b="1"/>
            <a:t>ikke</a:t>
          </a:r>
          <a:r>
            <a:rPr lang="da-DK" sz="1100" b="0"/>
            <a:t> fuld overensstemmelse mellem a) og b). Dvs. at summen af produktionsværdien</a:t>
          </a:r>
          <a:r>
            <a:rPr lang="da-DK" sz="1100" b="0" baseline="0"/>
            <a:t> </a:t>
          </a:r>
          <a:r>
            <a:rPr lang="da-DK" sz="1100" b="0"/>
            <a:t>for de 4</a:t>
          </a:r>
          <a:r>
            <a:rPr lang="da-DK" sz="1100" b="0" baseline="0"/>
            <a:t> sektorer under b) ikke svarer til summen af de individuelle tjenester i a).</a:t>
          </a:r>
        </a:p>
        <a:p>
          <a:endParaRPr lang="da-DK" sz="1100" b="0" baseline="0"/>
        </a:p>
        <a:p>
          <a:r>
            <a:rPr lang="da-DK" sz="1100" b="0" baseline="0"/>
            <a:t>For en specificering af forskellen se fanen </a:t>
          </a:r>
          <a:r>
            <a:rPr lang="da-DK" sz="1100" b="0" i="1" baseline="0"/>
            <a:t>ad) figur 2 &amp; 3.</a:t>
          </a:r>
        </a:p>
        <a:p>
          <a:endParaRPr lang="da-DK" sz="1100" b="0" baseline="0"/>
        </a:p>
      </xdr:txBody>
    </xdr:sp>
    <xdr:clientData/>
  </xdr:twoCellAnchor>
  <xdr:twoCellAnchor>
    <xdr:from>
      <xdr:col>15</xdr:col>
      <xdr:colOff>60960</xdr:colOff>
      <xdr:row>11</xdr:row>
      <xdr:rowOff>83820</xdr:rowOff>
    </xdr:from>
    <xdr:to>
      <xdr:col>16</xdr:col>
      <xdr:colOff>697229</xdr:colOff>
      <xdr:row>25</xdr:row>
      <xdr:rowOff>79058</xdr:rowOff>
    </xdr:to>
    <xdr:graphicFrame macro="">
      <xdr:nvGraphicFramePr>
        <xdr:cNvPr id="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201929</xdr:colOff>
      <xdr:row>24</xdr:row>
      <xdr:rowOff>178118</xdr:rowOff>
    </xdr:to>
    <xdr:graphicFrame macro="">
      <xdr:nvGraphicFramePr>
        <xdr:cNvPr id="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500743</xdr:colOff>
      <xdr:row>9</xdr:row>
      <xdr:rowOff>130628</xdr:rowOff>
    </xdr:from>
    <xdr:to>
      <xdr:col>16</xdr:col>
      <xdr:colOff>573974</xdr:colOff>
      <xdr:row>11</xdr:row>
      <xdr:rowOff>120733</xdr:rowOff>
    </xdr:to>
    <xdr:sp macro="" textlink="">
      <xdr:nvSpPr>
        <xdr:cNvPr id="7" name="Tekstboks 6"/>
        <xdr:cNvSpPr txBox="1"/>
      </xdr:nvSpPr>
      <xdr:spPr>
        <a:xfrm>
          <a:off x="27214286" y="3461657"/>
          <a:ext cx="2272145" cy="360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</a:t>
          </a:r>
        </a:p>
        <a:p>
          <a:endParaRPr lang="da-DK" sz="1400" b="1"/>
        </a:p>
      </xdr:txBody>
    </xdr:sp>
    <xdr:clientData/>
  </xdr:twoCellAnchor>
  <xdr:twoCellAnchor>
    <xdr:from>
      <xdr:col>17</xdr:col>
      <xdr:colOff>576943</xdr:colOff>
      <xdr:row>9</xdr:row>
      <xdr:rowOff>43543</xdr:rowOff>
    </xdr:from>
    <xdr:to>
      <xdr:col>18</xdr:col>
      <xdr:colOff>40574</xdr:colOff>
      <xdr:row>11</xdr:row>
      <xdr:rowOff>33648</xdr:rowOff>
    </xdr:to>
    <xdr:sp macro="" textlink="">
      <xdr:nvSpPr>
        <xdr:cNvPr id="8" name="Tekstboks 7"/>
        <xdr:cNvSpPr txBox="1"/>
      </xdr:nvSpPr>
      <xdr:spPr>
        <a:xfrm>
          <a:off x="31361743" y="3374572"/>
          <a:ext cx="2272145" cy="360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3</a:t>
          </a:r>
        </a:p>
        <a:p>
          <a:endParaRPr lang="da-DK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401781</xdr:colOff>
      <xdr:row>3</xdr:row>
      <xdr:rowOff>110838</xdr:rowOff>
    </xdr:from>
    <xdr:to>
      <xdr:col>14</xdr:col>
      <xdr:colOff>1521201</xdr:colOff>
      <xdr:row>20</xdr:row>
      <xdr:rowOff>47535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376843</xdr:colOff>
      <xdr:row>4</xdr:row>
      <xdr:rowOff>18012</xdr:rowOff>
    </xdr:from>
    <xdr:to>
      <xdr:col>21</xdr:col>
      <xdr:colOff>547227</xdr:colOff>
      <xdr:row>20</xdr:row>
      <xdr:rowOff>40331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1451263</xdr:colOff>
      <xdr:row>3</xdr:row>
      <xdr:rowOff>131618</xdr:rowOff>
    </xdr:from>
    <xdr:to>
      <xdr:col>16</xdr:col>
      <xdr:colOff>520210</xdr:colOff>
      <xdr:row>19</xdr:row>
      <xdr:rowOff>153938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775855</xdr:colOff>
      <xdr:row>1</xdr:row>
      <xdr:rowOff>55418</xdr:rowOff>
    </xdr:from>
    <xdr:to>
      <xdr:col>14</xdr:col>
      <xdr:colOff>1149927</xdr:colOff>
      <xdr:row>3</xdr:row>
      <xdr:rowOff>55419</xdr:rowOff>
    </xdr:to>
    <xdr:sp macro="" textlink="">
      <xdr:nvSpPr>
        <xdr:cNvPr id="3" name="Tekstboks 2"/>
        <xdr:cNvSpPr txBox="1"/>
      </xdr:nvSpPr>
      <xdr:spPr>
        <a:xfrm>
          <a:off x="14491855" y="595745"/>
          <a:ext cx="2272145" cy="360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5</a:t>
          </a:r>
        </a:p>
        <a:p>
          <a:endParaRPr lang="da-DK" sz="1400" b="1"/>
        </a:p>
      </xdr:txBody>
    </xdr:sp>
    <xdr:clientData/>
  </xdr:twoCellAnchor>
  <xdr:twoCellAnchor>
    <xdr:from>
      <xdr:col>16</xdr:col>
      <xdr:colOff>637308</xdr:colOff>
      <xdr:row>1</xdr:row>
      <xdr:rowOff>55417</xdr:rowOff>
    </xdr:from>
    <xdr:to>
      <xdr:col>21</xdr:col>
      <xdr:colOff>69272</xdr:colOff>
      <xdr:row>3</xdr:row>
      <xdr:rowOff>55418</xdr:rowOff>
    </xdr:to>
    <xdr:sp macro="" textlink="">
      <xdr:nvSpPr>
        <xdr:cNvPr id="12" name="Tekstboks 11"/>
        <xdr:cNvSpPr txBox="1"/>
      </xdr:nvSpPr>
      <xdr:spPr>
        <a:xfrm>
          <a:off x="18966872" y="249381"/>
          <a:ext cx="2576945" cy="360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7</a:t>
          </a:r>
        </a:p>
        <a:p>
          <a:endParaRPr lang="da-DK" sz="1400" b="1"/>
        </a:p>
      </xdr:txBody>
    </xdr:sp>
    <xdr:clientData/>
  </xdr:twoCellAnchor>
  <xdr:twoCellAnchor>
    <xdr:from>
      <xdr:col>15</xdr:col>
      <xdr:colOff>152400</xdr:colOff>
      <xdr:row>1</xdr:row>
      <xdr:rowOff>27708</xdr:rowOff>
    </xdr:from>
    <xdr:to>
      <xdr:col>16</xdr:col>
      <xdr:colOff>96981</xdr:colOff>
      <xdr:row>3</xdr:row>
      <xdr:rowOff>27709</xdr:rowOff>
    </xdr:to>
    <xdr:sp macro="" textlink="">
      <xdr:nvSpPr>
        <xdr:cNvPr id="13" name="Tekstboks 12"/>
        <xdr:cNvSpPr txBox="1"/>
      </xdr:nvSpPr>
      <xdr:spPr>
        <a:xfrm>
          <a:off x="16154400" y="221672"/>
          <a:ext cx="2272145" cy="360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6</a:t>
          </a:r>
        </a:p>
        <a:p>
          <a:endParaRPr lang="da-DK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349623</xdr:colOff>
      <xdr:row>2</xdr:row>
      <xdr:rowOff>125503</xdr:rowOff>
    </xdr:from>
    <xdr:to>
      <xdr:col>20</xdr:col>
      <xdr:colOff>511548</xdr:colOff>
      <xdr:row>19</xdr:row>
      <xdr:rowOff>79408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134472</xdr:colOff>
      <xdr:row>0</xdr:row>
      <xdr:rowOff>125507</xdr:rowOff>
    </xdr:from>
    <xdr:to>
      <xdr:col>18</xdr:col>
      <xdr:colOff>573463</xdr:colOff>
      <xdr:row>2</xdr:row>
      <xdr:rowOff>119932</xdr:rowOff>
    </xdr:to>
    <xdr:sp macro="" textlink="">
      <xdr:nvSpPr>
        <xdr:cNvPr id="3" name="Tekstboks 2"/>
        <xdr:cNvSpPr txBox="1"/>
      </xdr:nvSpPr>
      <xdr:spPr>
        <a:xfrm>
          <a:off x="12828496" y="125507"/>
          <a:ext cx="2267791" cy="335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</a:t>
          </a:r>
          <a:r>
            <a:rPr lang="da-DK" sz="1400" b="1" baseline="0"/>
            <a:t> 11</a:t>
          </a:r>
          <a:endParaRPr lang="da-DK" sz="1400" b="1"/>
        </a:p>
        <a:p>
          <a:pPr algn="ctr"/>
          <a:endParaRPr lang="da-DK" sz="1400" b="1"/>
        </a:p>
        <a:p>
          <a:endParaRPr lang="da-DK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359229</xdr:colOff>
      <xdr:row>94</xdr:row>
      <xdr:rowOff>97972</xdr:rowOff>
    </xdr:from>
    <xdr:to>
      <xdr:col>30</xdr:col>
      <xdr:colOff>521154</xdr:colOff>
      <xdr:row>111</xdr:row>
      <xdr:rowOff>52110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378030</xdr:colOff>
      <xdr:row>77</xdr:row>
      <xdr:rowOff>113807</xdr:rowOff>
    </xdr:from>
    <xdr:to>
      <xdr:col>22</xdr:col>
      <xdr:colOff>180727</xdr:colOff>
      <xdr:row>92</xdr:row>
      <xdr:rowOff>138132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370114</xdr:colOff>
      <xdr:row>94</xdr:row>
      <xdr:rowOff>1</xdr:rowOff>
    </xdr:from>
    <xdr:to>
      <xdr:col>29</xdr:col>
      <xdr:colOff>199505</xdr:colOff>
      <xdr:row>95</xdr:row>
      <xdr:rowOff>159923</xdr:rowOff>
    </xdr:to>
    <xdr:sp macro="" textlink="">
      <xdr:nvSpPr>
        <xdr:cNvPr id="12" name="Tekstboks 11"/>
        <xdr:cNvSpPr txBox="1"/>
      </xdr:nvSpPr>
      <xdr:spPr>
        <a:xfrm>
          <a:off x="16774885" y="17068801"/>
          <a:ext cx="2267791" cy="344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13</a:t>
          </a:r>
        </a:p>
        <a:p>
          <a:endParaRPr lang="da-DK" sz="1400" b="1"/>
        </a:p>
      </xdr:txBody>
    </xdr:sp>
    <xdr:clientData/>
  </xdr:twoCellAnchor>
  <xdr:twoCellAnchor>
    <xdr:from>
      <xdr:col>17</xdr:col>
      <xdr:colOff>11875</xdr:colOff>
      <xdr:row>74</xdr:row>
      <xdr:rowOff>126669</xdr:rowOff>
    </xdr:from>
    <xdr:to>
      <xdr:col>20</xdr:col>
      <xdr:colOff>91638</xdr:colOff>
      <xdr:row>76</xdr:row>
      <xdr:rowOff>138150</xdr:rowOff>
    </xdr:to>
    <xdr:sp macro="" textlink="">
      <xdr:nvSpPr>
        <xdr:cNvPr id="13" name="Tekstboks 12"/>
        <xdr:cNvSpPr txBox="1"/>
      </xdr:nvSpPr>
      <xdr:spPr>
        <a:xfrm>
          <a:off x="11178639" y="11528960"/>
          <a:ext cx="2268781" cy="34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12</a:t>
          </a:r>
        </a:p>
        <a:p>
          <a:endParaRPr lang="da-DK" sz="1400" b="1"/>
        </a:p>
      </xdr:txBody>
    </xdr:sp>
    <xdr:clientData/>
  </xdr:twoCellAnchor>
  <xdr:twoCellAnchor>
    <xdr:from>
      <xdr:col>16</xdr:col>
      <xdr:colOff>503305</xdr:colOff>
      <xdr:row>94</xdr:row>
      <xdr:rowOff>64674</xdr:rowOff>
    </xdr:from>
    <xdr:to>
      <xdr:col>19</xdr:col>
      <xdr:colOff>583068</xdr:colOff>
      <xdr:row>96</xdr:row>
      <xdr:rowOff>32437</xdr:rowOff>
    </xdr:to>
    <xdr:sp macro="" textlink="">
      <xdr:nvSpPr>
        <xdr:cNvPr id="14" name="Tekstboks 13"/>
        <xdr:cNvSpPr txBox="1"/>
      </xdr:nvSpPr>
      <xdr:spPr>
        <a:xfrm>
          <a:off x="11063729" y="14981945"/>
          <a:ext cx="2267151" cy="326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17</a:t>
          </a:r>
        </a:p>
        <a:p>
          <a:endParaRPr lang="da-DK" sz="1400" b="1"/>
        </a:p>
      </xdr:txBody>
    </xdr:sp>
    <xdr:clientData/>
  </xdr:twoCellAnchor>
  <xdr:twoCellAnchor>
    <xdr:from>
      <xdr:col>14</xdr:col>
      <xdr:colOff>152400</xdr:colOff>
      <xdr:row>96</xdr:row>
      <xdr:rowOff>10887</xdr:rowOff>
    </xdr:from>
    <xdr:to>
      <xdr:col>21</xdr:col>
      <xdr:colOff>533314</xdr:colOff>
      <xdr:row>113</xdr:row>
      <xdr:rowOff>124692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581891</xdr:colOff>
      <xdr:row>76</xdr:row>
      <xdr:rowOff>110836</xdr:rowOff>
    </xdr:from>
    <xdr:to>
      <xdr:col>31</xdr:col>
      <xdr:colOff>135206</xdr:colOff>
      <xdr:row>91</xdr:row>
      <xdr:rowOff>135161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568036</xdr:colOff>
      <xdr:row>74</xdr:row>
      <xdr:rowOff>27709</xdr:rowOff>
    </xdr:from>
    <xdr:to>
      <xdr:col>29</xdr:col>
      <xdr:colOff>398417</xdr:colOff>
      <xdr:row>76</xdr:row>
      <xdr:rowOff>39190</xdr:rowOff>
    </xdr:to>
    <xdr:sp macro="" textlink="">
      <xdr:nvSpPr>
        <xdr:cNvPr id="11" name="Tekstboks 10"/>
        <xdr:cNvSpPr txBox="1"/>
      </xdr:nvSpPr>
      <xdr:spPr>
        <a:xfrm>
          <a:off x="16971818" y="12773891"/>
          <a:ext cx="2268781" cy="34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16</a:t>
          </a:r>
        </a:p>
        <a:p>
          <a:endParaRPr lang="da-DK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115101</xdr:colOff>
      <xdr:row>158</xdr:row>
      <xdr:rowOff>48985</xdr:rowOff>
    </xdr:from>
    <xdr:to>
      <xdr:col>22</xdr:col>
      <xdr:colOff>277026</xdr:colOff>
      <xdr:row>174</xdr:row>
      <xdr:rowOff>142483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332014</xdr:colOff>
      <xdr:row>142</xdr:row>
      <xdr:rowOff>19051</xdr:rowOff>
    </xdr:from>
    <xdr:to>
      <xdr:col>30</xdr:col>
      <xdr:colOff>429986</xdr:colOff>
      <xdr:row>158</xdr:row>
      <xdr:rowOff>106135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500742</xdr:colOff>
      <xdr:row>139</xdr:row>
      <xdr:rowOff>143491</xdr:rowOff>
    </xdr:from>
    <xdr:to>
      <xdr:col>28</xdr:col>
      <xdr:colOff>328402</xdr:colOff>
      <xdr:row>142</xdr:row>
      <xdr:rowOff>594</xdr:rowOff>
    </xdr:to>
    <xdr:sp macro="" textlink="">
      <xdr:nvSpPr>
        <xdr:cNvPr id="10" name="Tekstboks 9"/>
        <xdr:cNvSpPr txBox="1"/>
      </xdr:nvSpPr>
      <xdr:spPr>
        <a:xfrm>
          <a:off x="17569542" y="24278109"/>
          <a:ext cx="2266060" cy="3697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18</a:t>
          </a:r>
        </a:p>
        <a:p>
          <a:endParaRPr lang="da-DK" sz="1400" b="1"/>
        </a:p>
      </xdr:txBody>
    </xdr:sp>
    <xdr:clientData/>
  </xdr:twoCellAnchor>
  <xdr:twoCellAnchor>
    <xdr:from>
      <xdr:col>16</xdr:col>
      <xdr:colOff>401535</xdr:colOff>
      <xdr:row>178</xdr:row>
      <xdr:rowOff>47994</xdr:rowOff>
    </xdr:from>
    <xdr:to>
      <xdr:col>24</xdr:col>
      <xdr:colOff>348096</xdr:colOff>
      <xdr:row>194</xdr:row>
      <xdr:rowOff>82632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48738</xdr:colOff>
      <xdr:row>176</xdr:row>
      <xdr:rowOff>59378</xdr:rowOff>
    </xdr:from>
    <xdr:to>
      <xdr:col>22</xdr:col>
      <xdr:colOff>485998</xdr:colOff>
      <xdr:row>178</xdr:row>
      <xdr:rowOff>96588</xdr:rowOff>
    </xdr:to>
    <xdr:sp macro="" textlink="">
      <xdr:nvSpPr>
        <xdr:cNvPr id="12" name="Tekstboks 11"/>
        <xdr:cNvSpPr txBox="1"/>
      </xdr:nvSpPr>
      <xdr:spPr>
        <a:xfrm>
          <a:off x="14069538" y="30373123"/>
          <a:ext cx="2266060" cy="369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20</a:t>
          </a:r>
        </a:p>
        <a:p>
          <a:pPr algn="ctr"/>
          <a:endParaRPr lang="da-DK" sz="1400" b="1"/>
        </a:p>
        <a:p>
          <a:endParaRPr lang="da-DK" sz="1400" b="1"/>
        </a:p>
      </xdr:txBody>
    </xdr:sp>
    <xdr:clientData/>
  </xdr:twoCellAnchor>
  <xdr:twoCellAnchor>
    <xdr:from>
      <xdr:col>15</xdr:col>
      <xdr:colOff>576142</xdr:colOff>
      <xdr:row>157</xdr:row>
      <xdr:rowOff>35699</xdr:rowOff>
    </xdr:from>
    <xdr:to>
      <xdr:col>19</xdr:col>
      <xdr:colOff>403802</xdr:colOff>
      <xdr:row>159</xdr:row>
      <xdr:rowOff>59056</xdr:rowOff>
    </xdr:to>
    <xdr:sp macro="" textlink="">
      <xdr:nvSpPr>
        <xdr:cNvPr id="13" name="Tekstboks 12"/>
        <xdr:cNvSpPr txBox="1"/>
      </xdr:nvSpPr>
      <xdr:spPr>
        <a:xfrm>
          <a:off x="12158542" y="26743799"/>
          <a:ext cx="2266060" cy="366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21</a:t>
          </a:r>
        </a:p>
        <a:p>
          <a:endParaRPr lang="da-DK" sz="1400" b="1"/>
        </a:p>
      </xdr:txBody>
    </xdr:sp>
    <xdr:clientData/>
  </xdr:twoCellAnchor>
  <xdr:twoCellAnchor>
    <xdr:from>
      <xdr:col>32</xdr:col>
      <xdr:colOff>185217</xdr:colOff>
      <xdr:row>158</xdr:row>
      <xdr:rowOff>44184</xdr:rowOff>
    </xdr:from>
    <xdr:to>
      <xdr:col>40</xdr:col>
      <xdr:colOff>347142</xdr:colOff>
      <xdr:row>174</xdr:row>
      <xdr:rowOff>137681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313764</xdr:colOff>
      <xdr:row>157</xdr:row>
      <xdr:rowOff>137351</xdr:rowOff>
    </xdr:from>
    <xdr:to>
      <xdr:col>38</xdr:col>
      <xdr:colOff>141424</xdr:colOff>
      <xdr:row>159</xdr:row>
      <xdr:rowOff>160709</xdr:rowOff>
    </xdr:to>
    <xdr:sp macro="" textlink="">
      <xdr:nvSpPr>
        <xdr:cNvPr id="18" name="Tekstboks 17"/>
        <xdr:cNvSpPr txBox="1"/>
      </xdr:nvSpPr>
      <xdr:spPr>
        <a:xfrm>
          <a:off x="23478564" y="26845451"/>
          <a:ext cx="2266060" cy="366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23</a:t>
          </a:r>
        </a:p>
        <a:p>
          <a:endParaRPr lang="da-DK" sz="1400" b="1"/>
        </a:p>
      </xdr:txBody>
    </xdr:sp>
    <xdr:clientData/>
  </xdr:twoCellAnchor>
  <xdr:twoCellAnchor>
    <xdr:from>
      <xdr:col>14</xdr:col>
      <xdr:colOff>84364</xdr:colOff>
      <xdr:row>142</xdr:row>
      <xdr:rowOff>38100</xdr:rowOff>
    </xdr:from>
    <xdr:to>
      <xdr:col>22</xdr:col>
      <xdr:colOff>243844</xdr:colOff>
      <xdr:row>157</xdr:row>
      <xdr:rowOff>142730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389165</xdr:colOff>
      <xdr:row>141</xdr:row>
      <xdr:rowOff>125187</xdr:rowOff>
    </xdr:from>
    <xdr:to>
      <xdr:col>20</xdr:col>
      <xdr:colOff>216825</xdr:colOff>
      <xdr:row>143</xdr:row>
      <xdr:rowOff>92529</xdr:rowOff>
    </xdr:to>
    <xdr:sp macro="" textlink="">
      <xdr:nvSpPr>
        <xdr:cNvPr id="19" name="Tekstboks 18"/>
        <xdr:cNvSpPr txBox="1"/>
      </xdr:nvSpPr>
      <xdr:spPr>
        <a:xfrm>
          <a:off x="12581165" y="24090087"/>
          <a:ext cx="2266060" cy="3102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14</a:t>
          </a:r>
        </a:p>
        <a:p>
          <a:endParaRPr lang="da-DK" sz="1400" b="1"/>
        </a:p>
      </xdr:txBody>
    </xdr:sp>
    <xdr:clientData/>
  </xdr:twoCellAnchor>
  <xdr:twoCellAnchor>
    <xdr:from>
      <xdr:col>26</xdr:col>
      <xdr:colOff>95250</xdr:colOff>
      <xdr:row>157</xdr:row>
      <xdr:rowOff>133350</xdr:rowOff>
    </xdr:from>
    <xdr:to>
      <xdr:col>29</xdr:col>
      <xdr:colOff>532510</xdr:colOff>
      <xdr:row>159</xdr:row>
      <xdr:rowOff>156708</xdr:rowOff>
    </xdr:to>
    <xdr:sp macro="" textlink="">
      <xdr:nvSpPr>
        <xdr:cNvPr id="20" name="Tekstboks 19"/>
        <xdr:cNvSpPr txBox="1"/>
      </xdr:nvSpPr>
      <xdr:spPr>
        <a:xfrm>
          <a:off x="18383250" y="26841450"/>
          <a:ext cx="2266060" cy="366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22</a:t>
          </a:r>
        </a:p>
        <a:p>
          <a:endParaRPr lang="da-DK" sz="1400" b="1"/>
        </a:p>
      </xdr:txBody>
    </xdr:sp>
    <xdr:clientData/>
  </xdr:twoCellAnchor>
  <xdr:twoCellAnchor>
    <xdr:from>
      <xdr:col>23</xdr:col>
      <xdr:colOff>415636</xdr:colOff>
      <xdr:row>161</xdr:row>
      <xdr:rowOff>13855</xdr:rowOff>
    </xdr:from>
    <xdr:to>
      <xdr:col>31</xdr:col>
      <xdr:colOff>513608</xdr:colOff>
      <xdr:row>177</xdr:row>
      <xdr:rowOff>100940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235527</xdr:colOff>
      <xdr:row>139</xdr:row>
      <xdr:rowOff>69273</xdr:rowOff>
    </xdr:from>
    <xdr:to>
      <xdr:col>39</xdr:col>
      <xdr:colOff>397452</xdr:colOff>
      <xdr:row>155</xdr:row>
      <xdr:rowOff>148916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512617</xdr:colOff>
      <xdr:row>138</xdr:row>
      <xdr:rowOff>138546</xdr:rowOff>
    </xdr:from>
    <xdr:to>
      <xdr:col>37</xdr:col>
      <xdr:colOff>340277</xdr:colOff>
      <xdr:row>141</xdr:row>
      <xdr:rowOff>27711</xdr:rowOff>
    </xdr:to>
    <xdr:sp macro="" textlink="">
      <xdr:nvSpPr>
        <xdr:cNvPr id="21" name="Tekstboks 20"/>
        <xdr:cNvSpPr txBox="1"/>
      </xdr:nvSpPr>
      <xdr:spPr>
        <a:xfrm>
          <a:off x="23067817" y="24106910"/>
          <a:ext cx="2266060" cy="387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71065</xdr:colOff>
      <xdr:row>99</xdr:row>
      <xdr:rowOff>175544</xdr:rowOff>
    </xdr:from>
    <xdr:to>
      <xdr:col>22</xdr:col>
      <xdr:colOff>229730</xdr:colOff>
      <xdr:row>116</xdr:row>
      <xdr:rowOff>105756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375539</xdr:colOff>
      <xdr:row>98</xdr:row>
      <xdr:rowOff>155986</xdr:rowOff>
    </xdr:from>
    <xdr:to>
      <xdr:col>20</xdr:col>
      <xdr:colOff>204930</xdr:colOff>
      <xdr:row>100</xdr:row>
      <xdr:rowOff>150410</xdr:rowOff>
    </xdr:to>
    <xdr:sp macro="" textlink="">
      <xdr:nvSpPr>
        <xdr:cNvPr id="10" name="Tekstboks 9"/>
        <xdr:cNvSpPr txBox="1"/>
      </xdr:nvSpPr>
      <xdr:spPr>
        <a:xfrm>
          <a:off x="10952099" y="16432306"/>
          <a:ext cx="2267791" cy="360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15</a:t>
          </a:r>
        </a:p>
        <a:p>
          <a:pPr algn="ctr"/>
          <a:endParaRPr lang="da-DK" sz="1400" b="1"/>
        </a:p>
      </xdr:txBody>
    </xdr:sp>
    <xdr:clientData/>
  </xdr:twoCellAnchor>
  <xdr:twoCellAnchor>
    <xdr:from>
      <xdr:col>14</xdr:col>
      <xdr:colOff>0</xdr:colOff>
      <xdr:row>122</xdr:row>
      <xdr:rowOff>0</xdr:rowOff>
    </xdr:from>
    <xdr:to>
      <xdr:col>22</xdr:col>
      <xdr:colOff>161925</xdr:colOff>
      <xdr:row>138</xdr:row>
      <xdr:rowOff>108659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401782</xdr:colOff>
      <xdr:row>120</xdr:row>
      <xdr:rowOff>138545</xdr:rowOff>
    </xdr:from>
    <xdr:to>
      <xdr:col>20</xdr:col>
      <xdr:colOff>498764</xdr:colOff>
      <xdr:row>122</xdr:row>
      <xdr:rowOff>124690</xdr:rowOff>
    </xdr:to>
    <xdr:sp macro="" textlink="">
      <xdr:nvSpPr>
        <xdr:cNvPr id="7" name="Tekstboks 6"/>
        <xdr:cNvSpPr txBox="1"/>
      </xdr:nvSpPr>
      <xdr:spPr>
        <a:xfrm>
          <a:off x="10834255" y="20878800"/>
          <a:ext cx="3144982" cy="318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27</a:t>
          </a:r>
        </a:p>
        <a:p>
          <a:pPr algn="ctr"/>
          <a:endParaRPr lang="da-DK" sz="1400" b="1"/>
        </a:p>
      </xdr:txBody>
    </xdr:sp>
    <xdr:clientData/>
  </xdr:twoCellAnchor>
  <xdr:twoCellAnchor>
    <xdr:from>
      <xdr:col>24</xdr:col>
      <xdr:colOff>13855</xdr:colOff>
      <xdr:row>141</xdr:row>
      <xdr:rowOff>13854</xdr:rowOff>
    </xdr:from>
    <xdr:to>
      <xdr:col>32</xdr:col>
      <xdr:colOff>172520</xdr:colOff>
      <xdr:row>157</xdr:row>
      <xdr:rowOff>145649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401783</xdr:colOff>
      <xdr:row>138</xdr:row>
      <xdr:rowOff>41563</xdr:rowOff>
    </xdr:from>
    <xdr:to>
      <xdr:col>30</xdr:col>
      <xdr:colOff>96982</xdr:colOff>
      <xdr:row>140</xdr:row>
      <xdr:rowOff>110837</xdr:rowOff>
    </xdr:to>
    <xdr:sp macro="" textlink="">
      <xdr:nvSpPr>
        <xdr:cNvPr id="13" name="Tekstboks 12"/>
        <xdr:cNvSpPr txBox="1"/>
      </xdr:nvSpPr>
      <xdr:spPr>
        <a:xfrm>
          <a:off x="16930256" y="23774399"/>
          <a:ext cx="2743199" cy="401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24</a:t>
          </a:r>
        </a:p>
        <a:p>
          <a:pPr algn="ctr"/>
          <a:endParaRPr lang="da-DK" sz="1400" b="1"/>
        </a:p>
      </xdr:txBody>
    </xdr:sp>
    <xdr:clientData/>
  </xdr:twoCellAnchor>
  <xdr:twoCellAnchor>
    <xdr:from>
      <xdr:col>14</xdr:col>
      <xdr:colOff>263236</xdr:colOff>
      <xdr:row>141</xdr:row>
      <xdr:rowOff>96983</xdr:rowOff>
    </xdr:from>
    <xdr:to>
      <xdr:col>22</xdr:col>
      <xdr:colOff>425161</xdr:colOff>
      <xdr:row>158</xdr:row>
      <xdr:rowOff>39387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139</xdr:row>
      <xdr:rowOff>0</xdr:rowOff>
    </xdr:from>
    <xdr:to>
      <xdr:col>21</xdr:col>
      <xdr:colOff>96982</xdr:colOff>
      <xdr:row>140</xdr:row>
      <xdr:rowOff>152400</xdr:rowOff>
    </xdr:to>
    <xdr:sp macro="" textlink="">
      <xdr:nvSpPr>
        <xdr:cNvPr id="15" name="Tekstboks 14"/>
        <xdr:cNvSpPr txBox="1"/>
      </xdr:nvSpPr>
      <xdr:spPr>
        <a:xfrm>
          <a:off x="11042073" y="23899091"/>
          <a:ext cx="3144982" cy="318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25</a:t>
          </a:r>
        </a:p>
        <a:p>
          <a:pPr algn="ctr"/>
          <a:endParaRPr lang="da-DK" sz="1400" b="1"/>
        </a:p>
      </xdr:txBody>
    </xdr:sp>
    <xdr:clientData/>
  </xdr:twoCellAnchor>
  <xdr:twoCellAnchor>
    <xdr:from>
      <xdr:col>23</xdr:col>
      <xdr:colOff>124691</xdr:colOff>
      <xdr:row>121</xdr:row>
      <xdr:rowOff>55419</xdr:rowOff>
    </xdr:from>
    <xdr:to>
      <xdr:col>31</xdr:col>
      <xdr:colOff>283356</xdr:colOff>
      <xdr:row>138</xdr:row>
      <xdr:rowOff>20960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124692</xdr:colOff>
      <xdr:row>119</xdr:row>
      <xdr:rowOff>152400</xdr:rowOff>
    </xdr:from>
    <xdr:to>
      <xdr:col>29</xdr:col>
      <xdr:colOff>429491</xdr:colOff>
      <xdr:row>121</xdr:row>
      <xdr:rowOff>124691</xdr:rowOff>
    </xdr:to>
    <xdr:sp macro="" textlink="">
      <xdr:nvSpPr>
        <xdr:cNvPr id="17" name="Tekstboks 16"/>
        <xdr:cNvSpPr txBox="1"/>
      </xdr:nvSpPr>
      <xdr:spPr>
        <a:xfrm>
          <a:off x="16653165" y="20726400"/>
          <a:ext cx="2743199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/>
            <a:t>Figur 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roduktivitetskommissionen - Pink">
      <a:dk1>
        <a:sysClr val="windowText" lastClr="000000"/>
      </a:dk1>
      <a:lt1>
        <a:sysClr val="window" lastClr="FFFFFF"/>
      </a:lt1>
      <a:dk2>
        <a:srgbClr val="585858"/>
      </a:dk2>
      <a:lt2>
        <a:srgbClr val="00FF00"/>
      </a:lt2>
      <a:accent1>
        <a:srgbClr val="EC008C"/>
      </a:accent1>
      <a:accent2>
        <a:srgbClr val="15375F"/>
      </a:accent2>
      <a:accent3>
        <a:srgbClr val="00AEEF"/>
      </a:accent3>
      <a:accent4>
        <a:srgbClr val="585858"/>
      </a:accent4>
      <a:accent5>
        <a:srgbClr val="00FF00"/>
      </a:accent5>
      <a:accent6>
        <a:srgbClr val="F04E2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roduktivitetskommissionen - Pink">
    <a:dk1>
      <a:sysClr val="windowText" lastClr="000000"/>
    </a:dk1>
    <a:lt1>
      <a:sysClr val="window" lastClr="FFFFFF"/>
    </a:lt1>
    <a:dk2>
      <a:srgbClr val="585858"/>
    </a:dk2>
    <a:lt2>
      <a:srgbClr val="00FF00"/>
    </a:lt2>
    <a:accent1>
      <a:srgbClr val="EC008C"/>
    </a:accent1>
    <a:accent2>
      <a:srgbClr val="15375F"/>
    </a:accent2>
    <a:accent3>
      <a:srgbClr val="00AEEF"/>
    </a:accent3>
    <a:accent4>
      <a:srgbClr val="585858"/>
    </a:accent4>
    <a:accent5>
      <a:srgbClr val="00FF00"/>
    </a:accent5>
    <a:accent6>
      <a:srgbClr val="F04E23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roduktivitetskommissionen - Pink">
    <a:dk1>
      <a:sysClr val="windowText" lastClr="000000"/>
    </a:dk1>
    <a:lt1>
      <a:sysClr val="window" lastClr="FFFFFF"/>
    </a:lt1>
    <a:dk2>
      <a:srgbClr val="585858"/>
    </a:dk2>
    <a:lt2>
      <a:srgbClr val="00FF00"/>
    </a:lt2>
    <a:accent1>
      <a:srgbClr val="EC008C"/>
    </a:accent1>
    <a:accent2>
      <a:srgbClr val="15375F"/>
    </a:accent2>
    <a:accent3>
      <a:srgbClr val="00AEEF"/>
    </a:accent3>
    <a:accent4>
      <a:srgbClr val="585858"/>
    </a:accent4>
    <a:accent5>
      <a:srgbClr val="00FF00"/>
    </a:accent5>
    <a:accent6>
      <a:srgbClr val="F04E23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roduktivitetskommissionen - Pink">
    <a:dk1>
      <a:sysClr val="windowText" lastClr="000000"/>
    </a:dk1>
    <a:lt1>
      <a:sysClr val="window" lastClr="FFFFFF"/>
    </a:lt1>
    <a:dk2>
      <a:srgbClr val="585858"/>
    </a:dk2>
    <a:lt2>
      <a:srgbClr val="00FF00"/>
    </a:lt2>
    <a:accent1>
      <a:srgbClr val="EC008C"/>
    </a:accent1>
    <a:accent2>
      <a:srgbClr val="15375F"/>
    </a:accent2>
    <a:accent3>
      <a:srgbClr val="00AEEF"/>
    </a:accent3>
    <a:accent4>
      <a:srgbClr val="585858"/>
    </a:accent4>
    <a:accent5>
      <a:srgbClr val="00FF00"/>
    </a:accent5>
    <a:accent6>
      <a:srgbClr val="F04E23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roduktivitetskommissionen - Pink">
    <a:dk1>
      <a:sysClr val="windowText" lastClr="000000"/>
    </a:dk1>
    <a:lt1>
      <a:sysClr val="window" lastClr="FFFFFF"/>
    </a:lt1>
    <a:dk2>
      <a:srgbClr val="585858"/>
    </a:dk2>
    <a:lt2>
      <a:srgbClr val="00FF00"/>
    </a:lt2>
    <a:accent1>
      <a:srgbClr val="EC008C"/>
    </a:accent1>
    <a:accent2>
      <a:srgbClr val="15375F"/>
    </a:accent2>
    <a:accent3>
      <a:srgbClr val="00AEEF"/>
    </a:accent3>
    <a:accent4>
      <a:srgbClr val="585858"/>
    </a:accent4>
    <a:accent5>
      <a:srgbClr val="00FF00"/>
    </a:accent5>
    <a:accent6>
      <a:srgbClr val="F04E23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118"/>
  <sheetViews>
    <sheetView tabSelected="1" zoomScale="70" zoomScaleNormal="70" workbookViewId="0">
      <selection activeCell="S20" sqref="S20"/>
    </sheetView>
  </sheetViews>
  <sheetFormatPr defaultColWidth="8.875" defaultRowHeight="14.3" x14ac:dyDescent="0.25"/>
  <cols>
    <col min="1" max="1" width="43.625" style="32" customWidth="1"/>
    <col min="2" max="2" width="18.875" style="32" customWidth="1"/>
    <col min="3" max="12" width="8.875" style="32"/>
    <col min="13" max="16384" width="8.875" style="46"/>
  </cols>
  <sheetData>
    <row r="1" spans="1:12" ht="14.95" thickBot="1" x14ac:dyDescent="0.3">
      <c r="A1" s="81" t="s">
        <v>239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25">
      <c r="A2" s="75" t="s">
        <v>224</v>
      </c>
      <c r="B2" s="75">
        <v>2000</v>
      </c>
      <c r="C2" s="70">
        <v>2001</v>
      </c>
      <c r="D2" s="70">
        <v>2002</v>
      </c>
      <c r="E2" s="70">
        <v>2003</v>
      </c>
      <c r="F2" s="70">
        <v>2004</v>
      </c>
      <c r="G2" s="70">
        <v>2005</v>
      </c>
      <c r="H2" s="70">
        <v>2006</v>
      </c>
      <c r="I2" s="70">
        <v>2007</v>
      </c>
      <c r="J2" s="70">
        <v>2008</v>
      </c>
      <c r="K2" s="70">
        <v>2009</v>
      </c>
      <c r="L2" s="70">
        <v>2010</v>
      </c>
    </row>
    <row r="3" spans="1:12" x14ac:dyDescent="0.25">
      <c r="A3" s="76" t="s">
        <v>64</v>
      </c>
      <c r="B3" s="76"/>
      <c r="C3" s="85">
        <v>105.59586399516186</v>
      </c>
      <c r="D3" s="85">
        <v>101.59497598809918</v>
      </c>
      <c r="E3" s="85">
        <v>100.31067957496607</v>
      </c>
      <c r="F3" s="85">
        <v>101.57701280764513</v>
      </c>
      <c r="G3" s="85">
        <v>102.7248234015857</v>
      </c>
      <c r="H3" s="85">
        <v>105.46658449405194</v>
      </c>
      <c r="I3" s="85">
        <v>96.452968369187076</v>
      </c>
      <c r="J3" s="85">
        <v>109.20970332129735</v>
      </c>
      <c r="K3" s="85">
        <v>106.12136691774508</v>
      </c>
      <c r="L3" s="85">
        <v>104.93790885989442</v>
      </c>
    </row>
    <row r="4" spans="1:12" x14ac:dyDescent="0.25">
      <c r="A4" s="76" t="s">
        <v>65</v>
      </c>
      <c r="B4" s="76"/>
      <c r="C4" s="85">
        <v>104.27904731348475</v>
      </c>
      <c r="D4" s="85">
        <v>104.55118553318246</v>
      </c>
      <c r="E4" s="85">
        <v>106.6512656174237</v>
      </c>
      <c r="F4" s="85">
        <v>103.78097019155967</v>
      </c>
      <c r="G4" s="85">
        <v>103.50866624325327</v>
      </c>
      <c r="H4" s="85">
        <v>103.10079793626272</v>
      </c>
      <c r="I4" s="85">
        <v>103.26021088742705</v>
      </c>
      <c r="J4" s="85">
        <v>99.522792562572405</v>
      </c>
      <c r="K4" s="85">
        <v>105.04588657779387</v>
      </c>
      <c r="L4" s="85">
        <v>101.81084002100741</v>
      </c>
    </row>
    <row r="5" spans="1:12" x14ac:dyDescent="0.25">
      <c r="A5" s="76" t="s">
        <v>225</v>
      </c>
      <c r="B5" s="76"/>
      <c r="C5" s="85">
        <v>104.55939187984619</v>
      </c>
      <c r="D5" s="85">
        <v>103.91829861480592</v>
      </c>
      <c r="E5" s="85">
        <v>105.27671438478357</v>
      </c>
      <c r="F5" s="85">
        <v>103.30533288710375</v>
      </c>
      <c r="G5" s="85">
        <v>103.34095266397335</v>
      </c>
      <c r="H5" s="85">
        <v>103.6108096642277</v>
      </c>
      <c r="I5" s="85">
        <v>101.74014026372431</v>
      </c>
      <c r="J5" s="85">
        <v>101.78394299912435</v>
      </c>
      <c r="K5" s="85">
        <v>105.29589946424844</v>
      </c>
      <c r="L5" s="85">
        <v>102.56183613377318</v>
      </c>
    </row>
    <row r="6" spans="1:12" x14ac:dyDescent="0.25">
      <c r="A6" s="76"/>
      <c r="B6" s="71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25">
      <c r="A7" s="76" t="s">
        <v>60</v>
      </c>
      <c r="B7" s="76"/>
      <c r="C7" s="85">
        <v>100</v>
      </c>
      <c r="D7" s="85">
        <v>99.8</v>
      </c>
      <c r="E7" s="85">
        <v>101.6</v>
      </c>
      <c r="F7" s="85">
        <v>99.4</v>
      </c>
      <c r="G7" s="85">
        <v>101.7</v>
      </c>
      <c r="H7" s="85">
        <v>98.3</v>
      </c>
      <c r="I7" s="85">
        <v>98.3</v>
      </c>
      <c r="J7" s="85">
        <v>100.3</v>
      </c>
      <c r="K7" s="85">
        <v>104.5</v>
      </c>
      <c r="L7" s="85">
        <v>103.9</v>
      </c>
    </row>
    <row r="8" spans="1:12" x14ac:dyDescent="0.25">
      <c r="A8" s="76" t="s">
        <v>226</v>
      </c>
      <c r="B8" s="76"/>
      <c r="C8" s="85">
        <v>99.7</v>
      </c>
      <c r="D8" s="85">
        <v>105.5</v>
      </c>
      <c r="E8" s="85">
        <v>100.4</v>
      </c>
      <c r="F8" s="85">
        <v>100.1</v>
      </c>
      <c r="G8" s="85">
        <v>102.8</v>
      </c>
      <c r="H8" s="85">
        <v>98.5</v>
      </c>
      <c r="I8" s="85">
        <v>104</v>
      </c>
      <c r="J8" s="85">
        <v>101.3</v>
      </c>
      <c r="K8" s="85">
        <v>103.4</v>
      </c>
      <c r="L8" s="85">
        <v>101.1</v>
      </c>
    </row>
    <row r="9" spans="1:12" x14ac:dyDescent="0.25">
      <c r="A9" s="76" t="s">
        <v>227</v>
      </c>
      <c r="B9" s="76"/>
      <c r="C9" s="85">
        <v>99.990706916439024</v>
      </c>
      <c r="D9" s="85">
        <v>99.980672270261223</v>
      </c>
      <c r="E9" s="85">
        <v>101.56254578172903</v>
      </c>
      <c r="F9" s="85">
        <v>99.421298155308705</v>
      </c>
      <c r="G9" s="85">
        <v>101.73284452296821</v>
      </c>
      <c r="H9" s="85">
        <v>98.305733277121988</v>
      </c>
      <c r="I9" s="85">
        <v>98.451091962786435</v>
      </c>
      <c r="J9" s="85">
        <v>100.3257743778158</v>
      </c>
      <c r="K9" s="85">
        <v>104.4728106210375</v>
      </c>
      <c r="L9" s="85">
        <v>103.82972252216108</v>
      </c>
    </row>
    <row r="10" spans="1:12" x14ac:dyDescent="0.25">
      <c r="A10" s="76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x14ac:dyDescent="0.25">
      <c r="A11" s="75" t="s">
        <v>228</v>
      </c>
      <c r="B11" s="75">
        <v>2000</v>
      </c>
      <c r="C11" s="75">
        <v>2001</v>
      </c>
      <c r="D11" s="75">
        <v>2002</v>
      </c>
      <c r="E11" s="75">
        <v>2003</v>
      </c>
      <c r="F11" s="75">
        <v>2004</v>
      </c>
      <c r="G11" s="75">
        <v>2005</v>
      </c>
      <c r="H11" s="75">
        <v>2006</v>
      </c>
      <c r="I11" s="75">
        <v>2007</v>
      </c>
      <c r="J11" s="75">
        <v>2008</v>
      </c>
      <c r="K11" s="75">
        <v>2009</v>
      </c>
      <c r="L11" s="75">
        <v>2010</v>
      </c>
    </row>
    <row r="12" spans="1:12" x14ac:dyDescent="0.25">
      <c r="A12" s="76" t="s">
        <v>64</v>
      </c>
      <c r="B12" s="76"/>
      <c r="C12" s="85">
        <v>103.6</v>
      </c>
      <c r="D12" s="85">
        <v>103.1</v>
      </c>
      <c r="E12" s="85">
        <v>102.6</v>
      </c>
      <c r="F12" s="85">
        <v>103.1</v>
      </c>
      <c r="G12" s="85">
        <v>102.2</v>
      </c>
      <c r="H12" s="85">
        <v>102.1</v>
      </c>
      <c r="I12" s="85">
        <v>102.9</v>
      </c>
      <c r="J12" s="85">
        <v>103.8</v>
      </c>
      <c r="K12" s="85">
        <v>106.4</v>
      </c>
      <c r="L12" s="85">
        <v>102.4</v>
      </c>
    </row>
    <row r="13" spans="1:12" x14ac:dyDescent="0.25">
      <c r="A13" s="76" t="s">
        <v>65</v>
      </c>
      <c r="B13" s="76"/>
      <c r="C13" s="85">
        <v>103.6</v>
      </c>
      <c r="D13" s="85">
        <v>103.1</v>
      </c>
      <c r="E13" s="85">
        <v>105.5</v>
      </c>
      <c r="F13" s="85">
        <v>103.2</v>
      </c>
      <c r="G13" s="85">
        <v>102.2</v>
      </c>
      <c r="H13" s="85">
        <v>102.4</v>
      </c>
      <c r="I13" s="85">
        <v>103</v>
      </c>
      <c r="J13" s="85">
        <v>104.8</v>
      </c>
      <c r="K13" s="85">
        <v>106.1</v>
      </c>
      <c r="L13" s="85">
        <v>102.4</v>
      </c>
    </row>
    <row r="14" spans="1:12" x14ac:dyDescent="0.25">
      <c r="A14" s="76" t="s">
        <v>225</v>
      </c>
      <c r="B14" s="76"/>
      <c r="C14" s="85">
        <v>103.6</v>
      </c>
      <c r="D14" s="85">
        <v>103.1</v>
      </c>
      <c r="E14" s="85">
        <v>104.87132016694291</v>
      </c>
      <c r="F14" s="85">
        <v>103.17841894276509</v>
      </c>
      <c r="G14" s="85">
        <v>102.2</v>
      </c>
      <c r="H14" s="85">
        <v>102.33532657547414</v>
      </c>
      <c r="I14" s="85">
        <v>102.97766980360065</v>
      </c>
      <c r="J14" s="85">
        <v>104.56657672472977</v>
      </c>
      <c r="K14" s="85">
        <v>106.16973987636052</v>
      </c>
      <c r="L14" s="85">
        <v>102.4</v>
      </c>
    </row>
    <row r="15" spans="1:12" x14ac:dyDescent="0.25">
      <c r="A15" s="76"/>
      <c r="B15" s="76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x14ac:dyDescent="0.25">
      <c r="A16" s="76" t="s">
        <v>60</v>
      </c>
      <c r="B16" s="76"/>
      <c r="C16" s="85">
        <v>103.3</v>
      </c>
      <c r="D16" s="85">
        <v>103.7</v>
      </c>
      <c r="E16" s="85">
        <v>101.5</v>
      </c>
      <c r="F16" s="85">
        <v>102.8</v>
      </c>
      <c r="G16" s="85">
        <v>102.1</v>
      </c>
      <c r="H16" s="85">
        <v>101.6</v>
      </c>
      <c r="I16" s="85">
        <v>102.8</v>
      </c>
      <c r="J16" s="85">
        <v>103.5</v>
      </c>
      <c r="K16" s="85">
        <v>105.8</v>
      </c>
      <c r="L16" s="85">
        <v>102.4</v>
      </c>
    </row>
    <row r="17" spans="1:12" x14ac:dyDescent="0.25">
      <c r="A17" s="76" t="s">
        <v>226</v>
      </c>
      <c r="B17" s="76"/>
      <c r="C17" s="85">
        <v>105</v>
      </c>
      <c r="D17" s="85">
        <v>103</v>
      </c>
      <c r="E17" s="85">
        <v>100.7</v>
      </c>
      <c r="F17" s="85">
        <v>103</v>
      </c>
      <c r="G17" s="85">
        <v>102.5</v>
      </c>
      <c r="H17" s="85">
        <v>101.7</v>
      </c>
      <c r="I17" s="85">
        <v>102.6</v>
      </c>
      <c r="J17" s="85">
        <v>103.3</v>
      </c>
      <c r="K17" s="85">
        <v>105.2</v>
      </c>
      <c r="L17" s="85">
        <v>102.4</v>
      </c>
    </row>
    <row r="18" spans="1:12" x14ac:dyDescent="0.25">
      <c r="A18" s="76" t="s">
        <v>227</v>
      </c>
      <c r="B18" s="76"/>
      <c r="C18" s="85">
        <v>103.35266080684561</v>
      </c>
      <c r="D18" s="85">
        <v>103.67781217733635</v>
      </c>
      <c r="E18" s="85">
        <v>101.47503052115269</v>
      </c>
      <c r="F18" s="85">
        <v>102.80608518723106</v>
      </c>
      <c r="G18" s="85">
        <v>102.11194346289754</v>
      </c>
      <c r="H18" s="85">
        <v>101.60286663856098</v>
      </c>
      <c r="I18" s="85">
        <v>102.79469852762152</v>
      </c>
      <c r="J18" s="85">
        <v>103.49484512443681</v>
      </c>
      <c r="K18" s="85">
        <v>105.78516942965682</v>
      </c>
      <c r="L18" s="85">
        <v>102.4</v>
      </c>
    </row>
    <row r="19" spans="1:12" ht="14.95" thickBot="1" x14ac:dyDescent="0.3">
      <c r="A19" s="83"/>
      <c r="B19" s="84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4.95" thickBot="1" x14ac:dyDescent="0.3">
      <c r="A20" s="81" t="s">
        <v>238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x14ac:dyDescent="0.25">
      <c r="A21" s="75" t="s">
        <v>224</v>
      </c>
      <c r="B21" s="75">
        <v>2000</v>
      </c>
      <c r="C21" s="75">
        <v>2001</v>
      </c>
      <c r="D21" s="75">
        <v>2002</v>
      </c>
      <c r="E21" s="75">
        <v>2003</v>
      </c>
      <c r="F21" s="75">
        <v>2004</v>
      </c>
      <c r="G21" s="75">
        <v>2005</v>
      </c>
      <c r="H21" s="75">
        <v>2006</v>
      </c>
      <c r="I21" s="75">
        <v>2007</v>
      </c>
      <c r="J21" s="75">
        <v>2008</v>
      </c>
      <c r="K21" s="75">
        <v>2009</v>
      </c>
      <c r="L21" s="75">
        <v>2010</v>
      </c>
    </row>
    <row r="22" spans="1:12" x14ac:dyDescent="0.25">
      <c r="A22" s="76" t="s">
        <v>64</v>
      </c>
      <c r="B22" s="76"/>
      <c r="C22" s="72">
        <f t="shared" ref="C22:L22" si="0">C3-100</f>
        <v>5.5958639951618636</v>
      </c>
      <c r="D22" s="72">
        <f t="shared" si="0"/>
        <v>1.5949759880991792</v>
      </c>
      <c r="E22" s="72">
        <f t="shared" si="0"/>
        <v>0.31067957496607335</v>
      </c>
      <c r="F22" s="72">
        <f t="shared" si="0"/>
        <v>1.5770128076451329</v>
      </c>
      <c r="G22" s="72">
        <f t="shared" si="0"/>
        <v>2.7248234015856951</v>
      </c>
      <c r="H22" s="72">
        <f t="shared" si="0"/>
        <v>5.4665844940519435</v>
      </c>
      <c r="I22" s="72">
        <f t="shared" si="0"/>
        <v>-3.5470316308129242</v>
      </c>
      <c r="J22" s="72">
        <f t="shared" si="0"/>
        <v>9.2097033212973543</v>
      </c>
      <c r="K22" s="72">
        <f t="shared" si="0"/>
        <v>6.1213669177450782</v>
      </c>
      <c r="L22" s="72">
        <f t="shared" si="0"/>
        <v>4.9379088598944207</v>
      </c>
    </row>
    <row r="23" spans="1:12" x14ac:dyDescent="0.25">
      <c r="A23" s="76" t="s">
        <v>65</v>
      </c>
      <c r="B23" s="76"/>
      <c r="C23" s="72">
        <f t="shared" ref="C23:L23" si="1">C4-100</f>
        <v>4.2790473134847531</v>
      </c>
      <c r="D23" s="72">
        <f t="shared" si="1"/>
        <v>4.551185533182462</v>
      </c>
      <c r="E23" s="72">
        <f t="shared" si="1"/>
        <v>6.6512656174237037</v>
      </c>
      <c r="F23" s="72">
        <f t="shared" si="1"/>
        <v>3.7809701915596747</v>
      </c>
      <c r="G23" s="72">
        <f t="shared" si="1"/>
        <v>3.5086662432532734</v>
      </c>
      <c r="H23" s="72">
        <f t="shared" si="1"/>
        <v>3.1007979362627225</v>
      </c>
      <c r="I23" s="72">
        <f t="shared" si="1"/>
        <v>3.2602108874270499</v>
      </c>
      <c r="J23" s="72">
        <f t="shared" si="1"/>
        <v>-0.47720743742759453</v>
      </c>
      <c r="K23" s="72">
        <f t="shared" si="1"/>
        <v>5.0458865777938655</v>
      </c>
      <c r="L23" s="72">
        <f t="shared" si="1"/>
        <v>1.810840021007408</v>
      </c>
    </row>
    <row r="24" spans="1:12" x14ac:dyDescent="0.25">
      <c r="A24" s="77" t="s">
        <v>225</v>
      </c>
      <c r="B24" s="76"/>
      <c r="C24" s="72">
        <f t="shared" ref="C24:L24" si="2">C5-100</f>
        <v>4.5593918798461885</v>
      </c>
      <c r="D24" s="72">
        <f t="shared" si="2"/>
        <v>3.91829861480592</v>
      </c>
      <c r="E24" s="72">
        <f t="shared" si="2"/>
        <v>5.276714384783574</v>
      </c>
      <c r="F24" s="72">
        <f t="shared" si="2"/>
        <v>3.3053328871037451</v>
      </c>
      <c r="G24" s="72">
        <f t="shared" si="2"/>
        <v>3.3409526639733542</v>
      </c>
      <c r="H24" s="72">
        <f t="shared" si="2"/>
        <v>3.6108096642277019</v>
      </c>
      <c r="I24" s="72">
        <f t="shared" si="2"/>
        <v>1.7401402637243137</v>
      </c>
      <c r="J24" s="72">
        <f t="shared" si="2"/>
        <v>1.7839429991243492</v>
      </c>
      <c r="K24" s="72">
        <f t="shared" si="2"/>
        <v>5.2958994642484356</v>
      </c>
      <c r="L24" s="72">
        <f t="shared" si="2"/>
        <v>2.5618361337731841</v>
      </c>
    </row>
    <row r="25" spans="1:12" x14ac:dyDescent="0.25">
      <c r="A25" s="76"/>
      <c r="B25" s="76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25">
      <c r="A26" s="76" t="s">
        <v>60</v>
      </c>
      <c r="B26" s="76"/>
      <c r="C26" s="72">
        <f t="shared" ref="C26:L26" si="3">C7-100</f>
        <v>0</v>
      </c>
      <c r="D26" s="72">
        <f t="shared" si="3"/>
        <v>-0.20000000000000284</v>
      </c>
      <c r="E26" s="72">
        <f t="shared" si="3"/>
        <v>1.5999999999999943</v>
      </c>
      <c r="F26" s="72">
        <f t="shared" si="3"/>
        <v>-0.59999999999999432</v>
      </c>
      <c r="G26" s="72">
        <f t="shared" si="3"/>
        <v>1.7000000000000028</v>
      </c>
      <c r="H26" s="72">
        <f t="shared" si="3"/>
        <v>-1.7000000000000028</v>
      </c>
      <c r="I26" s="72">
        <f t="shared" si="3"/>
        <v>-1.7000000000000028</v>
      </c>
      <c r="J26" s="72">
        <f t="shared" si="3"/>
        <v>0.29999999999999716</v>
      </c>
      <c r="K26" s="72">
        <f t="shared" si="3"/>
        <v>4.5</v>
      </c>
      <c r="L26" s="72">
        <f t="shared" si="3"/>
        <v>3.9000000000000057</v>
      </c>
    </row>
    <row r="27" spans="1:12" x14ac:dyDescent="0.25">
      <c r="A27" s="76" t="s">
        <v>226</v>
      </c>
      <c r="B27" s="76"/>
      <c r="C27" s="72">
        <f t="shared" ref="C27:L27" si="4">C8-100</f>
        <v>-0.29999999999999716</v>
      </c>
      <c r="D27" s="72">
        <f t="shared" si="4"/>
        <v>5.5</v>
      </c>
      <c r="E27" s="72">
        <f t="shared" si="4"/>
        <v>0.40000000000000568</v>
      </c>
      <c r="F27" s="72">
        <f t="shared" si="4"/>
        <v>9.9999999999994316E-2</v>
      </c>
      <c r="G27" s="72">
        <f t="shared" si="4"/>
        <v>2.7999999999999972</v>
      </c>
      <c r="H27" s="72">
        <f t="shared" si="4"/>
        <v>-1.5</v>
      </c>
      <c r="I27" s="72">
        <f t="shared" si="4"/>
        <v>4</v>
      </c>
      <c r="J27" s="72">
        <f t="shared" si="4"/>
        <v>1.2999999999999972</v>
      </c>
      <c r="K27" s="72">
        <f t="shared" si="4"/>
        <v>3.4000000000000057</v>
      </c>
      <c r="L27" s="72">
        <f t="shared" si="4"/>
        <v>1.0999999999999943</v>
      </c>
    </row>
    <row r="28" spans="1:12" x14ac:dyDescent="0.25">
      <c r="A28" s="77" t="s">
        <v>227</v>
      </c>
      <c r="B28" s="76"/>
      <c r="C28" s="72">
        <f t="shared" ref="C28:L28" si="5">C9-100</f>
        <v>-9.2930835609763562E-3</v>
      </c>
      <c r="D28" s="72">
        <f t="shared" si="5"/>
        <v>-1.9327729738776611E-2</v>
      </c>
      <c r="E28" s="72">
        <f t="shared" si="5"/>
        <v>1.5625457817290282</v>
      </c>
      <c r="F28" s="72">
        <f t="shared" si="5"/>
        <v>-0.57870184469129526</v>
      </c>
      <c r="G28" s="72">
        <f t="shared" si="5"/>
        <v>1.7328445229682075</v>
      </c>
      <c r="H28" s="72">
        <f t="shared" si="5"/>
        <v>-1.6942667228780124</v>
      </c>
      <c r="I28" s="72">
        <f t="shared" si="5"/>
        <v>-1.5489080372135646</v>
      </c>
      <c r="J28" s="72">
        <f t="shared" si="5"/>
        <v>0.32577437781580443</v>
      </c>
      <c r="K28" s="72">
        <f t="shared" si="5"/>
        <v>4.472810621037496</v>
      </c>
      <c r="L28" s="72">
        <f t="shared" si="5"/>
        <v>3.8297225221610773</v>
      </c>
    </row>
    <row r="29" spans="1:12" x14ac:dyDescent="0.25">
      <c r="A29" s="76"/>
      <c r="B29" s="76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x14ac:dyDescent="0.25">
      <c r="A30" s="75" t="s">
        <v>228</v>
      </c>
      <c r="B30" s="75">
        <v>2000</v>
      </c>
      <c r="C30" s="75">
        <v>2001</v>
      </c>
      <c r="D30" s="75">
        <v>2002</v>
      </c>
      <c r="E30" s="75">
        <v>2003</v>
      </c>
      <c r="F30" s="75">
        <v>2004</v>
      </c>
      <c r="G30" s="75">
        <v>2005</v>
      </c>
      <c r="H30" s="75">
        <v>2006</v>
      </c>
      <c r="I30" s="75">
        <v>2007</v>
      </c>
      <c r="J30" s="75">
        <v>2008</v>
      </c>
      <c r="K30" s="75">
        <v>2009</v>
      </c>
      <c r="L30" s="75">
        <v>2010</v>
      </c>
    </row>
    <row r="31" spans="1:12" x14ac:dyDescent="0.25">
      <c r="A31" s="76" t="s">
        <v>64</v>
      </c>
      <c r="B31" s="76"/>
      <c r="C31" s="72">
        <f t="shared" ref="C31:L31" si="6">C12-100</f>
        <v>3.5999999999999943</v>
      </c>
      <c r="D31" s="72">
        <f t="shared" si="6"/>
        <v>3.0999999999999943</v>
      </c>
      <c r="E31" s="72">
        <f t="shared" si="6"/>
        <v>2.5999999999999943</v>
      </c>
      <c r="F31" s="72">
        <f t="shared" si="6"/>
        <v>3.0999999999999943</v>
      </c>
      <c r="G31" s="72">
        <f t="shared" si="6"/>
        <v>2.2000000000000028</v>
      </c>
      <c r="H31" s="72">
        <f t="shared" si="6"/>
        <v>2.0999999999999943</v>
      </c>
      <c r="I31" s="72">
        <f t="shared" si="6"/>
        <v>2.9000000000000057</v>
      </c>
      <c r="J31" s="72">
        <f t="shared" si="6"/>
        <v>3.7999999999999972</v>
      </c>
      <c r="K31" s="72">
        <f t="shared" si="6"/>
        <v>6.4000000000000057</v>
      </c>
      <c r="L31" s="72">
        <f t="shared" si="6"/>
        <v>2.4000000000000057</v>
      </c>
    </row>
    <row r="32" spans="1:12" x14ac:dyDescent="0.25">
      <c r="A32" s="76" t="s">
        <v>65</v>
      </c>
      <c r="B32" s="76"/>
      <c r="C32" s="72">
        <f t="shared" ref="C32:L32" si="7">C13-100</f>
        <v>3.5999999999999943</v>
      </c>
      <c r="D32" s="72">
        <f t="shared" si="7"/>
        <v>3.0999999999999943</v>
      </c>
      <c r="E32" s="72">
        <f t="shared" si="7"/>
        <v>5.5</v>
      </c>
      <c r="F32" s="72">
        <f t="shared" si="7"/>
        <v>3.2000000000000028</v>
      </c>
      <c r="G32" s="72">
        <f t="shared" si="7"/>
        <v>2.2000000000000028</v>
      </c>
      <c r="H32" s="72">
        <f t="shared" si="7"/>
        <v>2.4000000000000057</v>
      </c>
      <c r="I32" s="72">
        <f t="shared" si="7"/>
        <v>3</v>
      </c>
      <c r="J32" s="72">
        <f t="shared" si="7"/>
        <v>4.7999999999999972</v>
      </c>
      <c r="K32" s="72">
        <f t="shared" si="7"/>
        <v>6.0999999999999943</v>
      </c>
      <c r="L32" s="72">
        <f t="shared" si="7"/>
        <v>2.4000000000000057</v>
      </c>
    </row>
    <row r="33" spans="1:13" x14ac:dyDescent="0.25">
      <c r="A33" s="76" t="s">
        <v>225</v>
      </c>
      <c r="B33" s="76"/>
      <c r="C33" s="72">
        <f t="shared" ref="C33:L33" si="8">C14-100</f>
        <v>3.5999999999999943</v>
      </c>
      <c r="D33" s="72">
        <f t="shared" si="8"/>
        <v>3.0999999999999943</v>
      </c>
      <c r="E33" s="72">
        <f t="shared" si="8"/>
        <v>4.8713201669429083</v>
      </c>
      <c r="F33" s="72">
        <f t="shared" si="8"/>
        <v>3.1784189427650915</v>
      </c>
      <c r="G33" s="72">
        <f t="shared" si="8"/>
        <v>2.2000000000000028</v>
      </c>
      <c r="H33" s="72">
        <f t="shared" si="8"/>
        <v>2.3353265754741415</v>
      </c>
      <c r="I33" s="72">
        <f t="shared" si="8"/>
        <v>2.9776698036006479</v>
      </c>
      <c r="J33" s="72">
        <f t="shared" si="8"/>
        <v>4.5665767247297708</v>
      </c>
      <c r="K33" s="72">
        <f t="shared" si="8"/>
        <v>6.1697398763605236</v>
      </c>
      <c r="L33" s="72">
        <f t="shared" si="8"/>
        <v>2.4000000000000057</v>
      </c>
    </row>
    <row r="34" spans="1:13" x14ac:dyDescent="0.25">
      <c r="A34" s="76"/>
      <c r="B34" s="76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3" x14ac:dyDescent="0.25">
      <c r="A35" s="76" t="s">
        <v>60</v>
      </c>
      <c r="B35" s="76"/>
      <c r="C35" s="72">
        <f t="shared" ref="C35:L35" si="9">C16-100</f>
        <v>3.2999999999999972</v>
      </c>
      <c r="D35" s="72">
        <f t="shared" si="9"/>
        <v>3.7000000000000028</v>
      </c>
      <c r="E35" s="72">
        <f t="shared" si="9"/>
        <v>1.5</v>
      </c>
      <c r="F35" s="72">
        <f t="shared" si="9"/>
        <v>2.7999999999999972</v>
      </c>
      <c r="G35" s="72">
        <f t="shared" si="9"/>
        <v>2.0999999999999943</v>
      </c>
      <c r="H35" s="72">
        <f t="shared" si="9"/>
        <v>1.5999999999999943</v>
      </c>
      <c r="I35" s="72">
        <f t="shared" si="9"/>
        <v>2.7999999999999972</v>
      </c>
      <c r="J35" s="72">
        <f t="shared" si="9"/>
        <v>3.5</v>
      </c>
      <c r="K35" s="72">
        <f t="shared" si="9"/>
        <v>5.7999999999999972</v>
      </c>
      <c r="L35" s="72">
        <f t="shared" si="9"/>
        <v>2.4000000000000057</v>
      </c>
    </row>
    <row r="36" spans="1:13" x14ac:dyDescent="0.25">
      <c r="A36" s="76" t="s">
        <v>226</v>
      </c>
      <c r="B36" s="76"/>
      <c r="C36" s="72">
        <f t="shared" ref="C36:L36" si="10">C17-100</f>
        <v>5</v>
      </c>
      <c r="D36" s="72">
        <f t="shared" si="10"/>
        <v>3</v>
      </c>
      <c r="E36" s="72">
        <f t="shared" si="10"/>
        <v>0.70000000000000284</v>
      </c>
      <c r="F36" s="72">
        <f t="shared" si="10"/>
        <v>3</v>
      </c>
      <c r="G36" s="72">
        <f t="shared" si="10"/>
        <v>2.5</v>
      </c>
      <c r="H36" s="72">
        <f t="shared" si="10"/>
        <v>1.7000000000000028</v>
      </c>
      <c r="I36" s="72">
        <f t="shared" si="10"/>
        <v>2.5999999999999943</v>
      </c>
      <c r="J36" s="72">
        <f t="shared" si="10"/>
        <v>3.2999999999999972</v>
      </c>
      <c r="K36" s="72">
        <f t="shared" si="10"/>
        <v>5.2000000000000028</v>
      </c>
      <c r="L36" s="72">
        <f t="shared" si="10"/>
        <v>2.4000000000000057</v>
      </c>
    </row>
    <row r="37" spans="1:13" x14ac:dyDescent="0.25">
      <c r="A37" s="76" t="s">
        <v>227</v>
      </c>
      <c r="B37" s="76"/>
      <c r="C37" s="72">
        <f t="shared" ref="C37:L37" si="11">C18-100</f>
        <v>3.3526608068456056</v>
      </c>
      <c r="D37" s="72">
        <f t="shared" si="11"/>
        <v>3.6778121773363495</v>
      </c>
      <c r="E37" s="72">
        <f t="shared" si="11"/>
        <v>1.4750305211526893</v>
      </c>
      <c r="F37" s="72">
        <f t="shared" si="11"/>
        <v>2.8060851872310622</v>
      </c>
      <c r="G37" s="72">
        <f t="shared" si="11"/>
        <v>2.1119434628975426</v>
      </c>
      <c r="H37" s="72">
        <f t="shared" si="11"/>
        <v>1.6028666385609824</v>
      </c>
      <c r="I37" s="72">
        <f t="shared" si="11"/>
        <v>2.7946985276215202</v>
      </c>
      <c r="J37" s="72">
        <f t="shared" si="11"/>
        <v>3.4948451244368073</v>
      </c>
      <c r="K37" s="72">
        <f t="shared" si="11"/>
        <v>5.7851694296568184</v>
      </c>
      <c r="L37" s="72">
        <f t="shared" si="11"/>
        <v>2.4000000000000057</v>
      </c>
    </row>
    <row r="38" spans="1:13" ht="14.95" thickBot="1" x14ac:dyDescent="0.3">
      <c r="A38" s="88"/>
      <c r="B38" s="89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1:13" ht="14.95" thickBot="1" x14ac:dyDescent="0.3">
      <c r="A39" s="81" t="s">
        <v>236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3" x14ac:dyDescent="0.25">
      <c r="A40" s="75" t="s">
        <v>224</v>
      </c>
      <c r="B40" s="75">
        <v>2000</v>
      </c>
      <c r="C40" s="75">
        <v>2001</v>
      </c>
      <c r="D40" s="75">
        <v>2002</v>
      </c>
      <c r="E40" s="75">
        <v>2003</v>
      </c>
      <c r="F40" s="75">
        <v>2004</v>
      </c>
      <c r="G40" s="75">
        <v>2005</v>
      </c>
      <c r="H40" s="75">
        <v>2006</v>
      </c>
      <c r="I40" s="75">
        <v>2007</v>
      </c>
      <c r="J40" s="75">
        <v>2008</v>
      </c>
      <c r="K40" s="75">
        <v>2009</v>
      </c>
      <c r="L40" s="75">
        <v>2010</v>
      </c>
    </row>
    <row r="41" spans="1:13" x14ac:dyDescent="0.25">
      <c r="A41" s="76" t="s">
        <v>64</v>
      </c>
      <c r="B41" s="85">
        <v>100</v>
      </c>
      <c r="C41" s="85">
        <f t="shared" ref="C41:L41" si="12">B41*(1+(C22/100))</f>
        <v>105.59586399516185</v>
      </c>
      <c r="D41" s="85">
        <f t="shared" si="12"/>
        <v>107.28009267031055</v>
      </c>
      <c r="E41" s="85">
        <f t="shared" si="12"/>
        <v>107.61339000624187</v>
      </c>
      <c r="F41" s="85">
        <f t="shared" si="12"/>
        <v>109.31046694938141</v>
      </c>
      <c r="G41" s="85">
        <f t="shared" si="12"/>
        <v>112.28898413320074</v>
      </c>
      <c r="H41" s="85">
        <f t="shared" si="12"/>
        <v>118.42735632835475</v>
      </c>
      <c r="I41" s="85">
        <f t="shared" si="12"/>
        <v>114.22670053985247</v>
      </c>
      <c r="J41" s="85">
        <f t="shared" si="12"/>
        <v>124.74664077327965</v>
      </c>
      <c r="K41" s="85">
        <f t="shared" si="12"/>
        <v>132.38284037257347</v>
      </c>
      <c r="L41" s="85">
        <f t="shared" si="12"/>
        <v>138.91978437631067</v>
      </c>
    </row>
    <row r="42" spans="1:13" x14ac:dyDescent="0.25">
      <c r="A42" s="76" t="s">
        <v>65</v>
      </c>
      <c r="B42" s="85">
        <v>100</v>
      </c>
      <c r="C42" s="85">
        <f t="shared" ref="C42:L42" si="13">B42*(1+(C23/100))</f>
        <v>104.27904731348477</v>
      </c>
      <c r="D42" s="85">
        <f t="shared" si="13"/>
        <v>109.02498022895658</v>
      </c>
      <c r="E42" s="85">
        <f t="shared" si="13"/>
        <v>116.27652125332817</v>
      </c>
      <c r="F42" s="85">
        <f t="shared" si="13"/>
        <v>120.67290186169906</v>
      </c>
      <c r="G42" s="85">
        <f t="shared" si="13"/>
        <v>124.90691123407466</v>
      </c>
      <c r="H42" s="85">
        <f t="shared" si="13"/>
        <v>128.78002215987036</v>
      </c>
      <c r="I42" s="85">
        <f t="shared" si="13"/>
        <v>132.97852246315742</v>
      </c>
      <c r="J42" s="85">
        <f t="shared" si="13"/>
        <v>132.3439390637819</v>
      </c>
      <c r="K42" s="85">
        <f t="shared" si="13"/>
        <v>139.02186412152494</v>
      </c>
      <c r="L42" s="85">
        <f t="shared" si="13"/>
        <v>141.53932767498804</v>
      </c>
    </row>
    <row r="43" spans="1:13" x14ac:dyDescent="0.25">
      <c r="A43" s="76" t="s">
        <v>225</v>
      </c>
      <c r="B43" s="85">
        <v>100</v>
      </c>
      <c r="C43" s="85">
        <f t="shared" ref="C43:L43" si="14">B43*(1+(C24/100))</f>
        <v>104.5593918798462</v>
      </c>
      <c r="D43" s="85">
        <f t="shared" si="14"/>
        <v>108.65634108352371</v>
      </c>
      <c r="E43" s="85">
        <f t="shared" si="14"/>
        <v>114.3898258634575</v>
      </c>
      <c r="F43" s="85">
        <f t="shared" si="14"/>
        <v>118.17079039722307</v>
      </c>
      <c r="G43" s="85">
        <f t="shared" si="14"/>
        <v>122.11882056703747</v>
      </c>
      <c r="H43" s="85">
        <f t="shared" si="14"/>
        <v>126.52829874191296</v>
      </c>
      <c r="I43" s="85">
        <f t="shared" si="14"/>
        <v>128.73006861332638</v>
      </c>
      <c r="J43" s="85">
        <f t="shared" si="14"/>
        <v>131.02653966012178</v>
      </c>
      <c r="K43" s="85">
        <f t="shared" si="14"/>
        <v>137.96557347200545</v>
      </c>
      <c r="L43" s="85">
        <f t="shared" si="14"/>
        <v>141.50002538537868</v>
      </c>
      <c r="M43" s="42"/>
    </row>
    <row r="44" spans="1:13" x14ac:dyDescent="0.25">
      <c r="A44" s="76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3" x14ac:dyDescent="0.25">
      <c r="A45" s="76" t="s">
        <v>60</v>
      </c>
      <c r="B45" s="85">
        <v>100</v>
      </c>
      <c r="C45" s="85">
        <f t="shared" ref="C45:L45" si="15">B45*(1+(C26/100))</f>
        <v>100</v>
      </c>
      <c r="D45" s="85">
        <f t="shared" si="15"/>
        <v>99.8</v>
      </c>
      <c r="E45" s="85">
        <f t="shared" si="15"/>
        <v>101.3968</v>
      </c>
      <c r="F45" s="85">
        <f t="shared" si="15"/>
        <v>100.78841920000001</v>
      </c>
      <c r="G45" s="85">
        <f t="shared" si="15"/>
        <v>102.50182232640002</v>
      </c>
      <c r="H45" s="85">
        <f t="shared" si="15"/>
        <v>100.75929134685121</v>
      </c>
      <c r="I45" s="85">
        <f t="shared" si="15"/>
        <v>99.046383393954741</v>
      </c>
      <c r="J45" s="85">
        <f t="shared" si="15"/>
        <v>99.34352254413659</v>
      </c>
      <c r="K45" s="85">
        <f t="shared" si="15"/>
        <v>103.81398105862273</v>
      </c>
      <c r="L45" s="85">
        <f t="shared" si="15"/>
        <v>107.86272631990903</v>
      </c>
    </row>
    <row r="46" spans="1:13" x14ac:dyDescent="0.25">
      <c r="A46" s="76" t="s">
        <v>226</v>
      </c>
      <c r="B46" s="85">
        <v>100</v>
      </c>
      <c r="C46" s="85">
        <f t="shared" ref="C46:L46" si="16">B46*(1+(C27/100))</f>
        <v>99.7</v>
      </c>
      <c r="D46" s="85">
        <f t="shared" si="16"/>
        <v>105.1835</v>
      </c>
      <c r="E46" s="85">
        <f t="shared" si="16"/>
        <v>105.60423399999999</v>
      </c>
      <c r="F46" s="85">
        <f t="shared" si="16"/>
        <v>105.70983823399997</v>
      </c>
      <c r="G46" s="85">
        <f t="shared" si="16"/>
        <v>108.66971370455198</v>
      </c>
      <c r="H46" s="85">
        <f t="shared" si="16"/>
        <v>107.0396679989837</v>
      </c>
      <c r="I46" s="85">
        <f t="shared" si="16"/>
        <v>111.32125471894305</v>
      </c>
      <c r="J46" s="85">
        <f t="shared" si="16"/>
        <v>112.76843103028931</v>
      </c>
      <c r="K46" s="85">
        <f t="shared" si="16"/>
        <v>116.60255768531914</v>
      </c>
      <c r="L46" s="85">
        <f t="shared" si="16"/>
        <v>117.88518581985764</v>
      </c>
    </row>
    <row r="47" spans="1:13" x14ac:dyDescent="0.25">
      <c r="A47" s="76" t="s">
        <v>227</v>
      </c>
      <c r="B47" s="85">
        <v>100</v>
      </c>
      <c r="C47" s="85">
        <f t="shared" ref="C47:L47" si="17">B47*(1+(C28/100))</f>
        <v>99.990706916439024</v>
      </c>
      <c r="D47" s="85">
        <f t="shared" si="17"/>
        <v>99.971380982842334</v>
      </c>
      <c r="E47" s="85">
        <f t="shared" si="17"/>
        <v>101.533479579326</v>
      </c>
      <c r="F47" s="85">
        <f t="shared" si="17"/>
        <v>100.94590346002117</v>
      </c>
      <c r="G47" s="85">
        <f t="shared" si="17"/>
        <v>102.69513901928892</v>
      </c>
      <c r="H47" s="85">
        <f t="shared" si="17"/>
        <v>100.95520945287178</v>
      </c>
      <c r="I47" s="85">
        <f t="shared" si="17"/>
        <v>99.391506099670465</v>
      </c>
      <c r="J47" s="85">
        <f t="shared" si="17"/>
        <v>99.715298160268418</v>
      </c>
      <c r="K47" s="85">
        <f t="shared" si="17"/>
        <v>104.17537460718012</v>
      </c>
      <c r="L47" s="85">
        <f t="shared" si="17"/>
        <v>108.16500239105696</v>
      </c>
    </row>
    <row r="48" spans="1:13" x14ac:dyDescent="0.25">
      <c r="A48" s="7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x14ac:dyDescent="0.25">
      <c r="A49" s="75" t="s">
        <v>228</v>
      </c>
      <c r="B49" s="75">
        <v>2000</v>
      </c>
      <c r="C49" s="75">
        <v>2001</v>
      </c>
      <c r="D49" s="75">
        <v>2002</v>
      </c>
      <c r="E49" s="75">
        <v>2003</v>
      </c>
      <c r="F49" s="75">
        <v>2004</v>
      </c>
      <c r="G49" s="75">
        <v>2005</v>
      </c>
      <c r="H49" s="75">
        <v>2006</v>
      </c>
      <c r="I49" s="75">
        <v>2007</v>
      </c>
      <c r="J49" s="75">
        <v>2008</v>
      </c>
      <c r="K49" s="75">
        <v>2009</v>
      </c>
      <c r="L49" s="75">
        <v>2010</v>
      </c>
    </row>
    <row r="50" spans="1:12" x14ac:dyDescent="0.25">
      <c r="A50" s="76" t="s">
        <v>64</v>
      </c>
      <c r="B50" s="85">
        <v>100</v>
      </c>
      <c r="C50" s="85">
        <f t="shared" ref="C50:L50" si="18">B50*(1+(C31/100))</f>
        <v>103.60000000000001</v>
      </c>
      <c r="D50" s="85">
        <f t="shared" si="18"/>
        <v>106.8116</v>
      </c>
      <c r="E50" s="85">
        <f t="shared" si="18"/>
        <v>109.58870160000001</v>
      </c>
      <c r="F50" s="85">
        <f t="shared" si="18"/>
        <v>112.9859513496</v>
      </c>
      <c r="G50" s="85">
        <f t="shared" si="18"/>
        <v>115.4716422792912</v>
      </c>
      <c r="H50" s="85">
        <f t="shared" si="18"/>
        <v>117.89654676715631</v>
      </c>
      <c r="I50" s="85">
        <f t="shared" si="18"/>
        <v>121.31554662340386</v>
      </c>
      <c r="J50" s="85">
        <f t="shared" si="18"/>
        <v>125.92553739509322</v>
      </c>
      <c r="K50" s="85">
        <f t="shared" si="18"/>
        <v>133.98477178837919</v>
      </c>
      <c r="L50" s="85">
        <f t="shared" si="18"/>
        <v>137.2004063113003</v>
      </c>
    </row>
    <row r="51" spans="1:12" x14ac:dyDescent="0.25">
      <c r="A51" s="76" t="s">
        <v>65</v>
      </c>
      <c r="B51" s="85">
        <v>100</v>
      </c>
      <c r="C51" s="85">
        <f>B51*(1+(C32/100))</f>
        <v>103.60000000000001</v>
      </c>
      <c r="D51" s="85">
        <f t="shared" ref="D51:L51" si="19">C51*(1+(D32/100))</f>
        <v>106.8116</v>
      </c>
      <c r="E51" s="85">
        <f t="shared" si="19"/>
        <v>112.68623799999999</v>
      </c>
      <c r="F51" s="85">
        <f t="shared" si="19"/>
        <v>116.292197616</v>
      </c>
      <c r="G51" s="85">
        <f t="shared" si="19"/>
        <v>118.85062596355199</v>
      </c>
      <c r="H51" s="85">
        <f t="shared" si="19"/>
        <v>121.70304098667724</v>
      </c>
      <c r="I51" s="85">
        <f t="shared" si="19"/>
        <v>125.35413221627756</v>
      </c>
      <c r="J51" s="85">
        <f t="shared" si="19"/>
        <v>131.37113056265889</v>
      </c>
      <c r="K51" s="85">
        <f t="shared" si="19"/>
        <v>139.38476952698107</v>
      </c>
      <c r="L51" s="85">
        <f t="shared" si="19"/>
        <v>142.73000399562864</v>
      </c>
    </row>
    <row r="52" spans="1:12" x14ac:dyDescent="0.25">
      <c r="A52" s="76" t="s">
        <v>225</v>
      </c>
      <c r="B52" s="85">
        <v>100</v>
      </c>
      <c r="C52" s="85">
        <f t="shared" ref="C52:L52" si="20">B52*(1+(C33/100))</f>
        <v>103.60000000000001</v>
      </c>
      <c r="D52" s="85">
        <f t="shared" si="20"/>
        <v>106.8116</v>
      </c>
      <c r="E52" s="85">
        <f t="shared" si="20"/>
        <v>112.0147350114344</v>
      </c>
      <c r="F52" s="85">
        <f t="shared" si="20"/>
        <v>115.57503256772596</v>
      </c>
      <c r="G52" s="85">
        <f t="shared" si="20"/>
        <v>118.11768328421593</v>
      </c>
      <c r="H52" s="85">
        <f t="shared" si="20"/>
        <v>120.87611693228661</v>
      </c>
      <c r="I52" s="85">
        <f t="shared" si="20"/>
        <v>124.47540856594432</v>
      </c>
      <c r="J52" s="85">
        <f t="shared" si="20"/>
        <v>130.15967360152902</v>
      </c>
      <c r="K52" s="85">
        <f t="shared" si="20"/>
        <v>138.19018688666324</v>
      </c>
      <c r="L52" s="85">
        <f t="shared" si="20"/>
        <v>141.50675137194315</v>
      </c>
    </row>
    <row r="53" spans="1:12" x14ac:dyDescent="0.25">
      <c r="A53" s="7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x14ac:dyDescent="0.25">
      <c r="A54" s="76" t="s">
        <v>60</v>
      </c>
      <c r="B54" s="85">
        <v>100</v>
      </c>
      <c r="C54" s="85">
        <f t="shared" ref="C54:L54" si="21">B54*(1+(C35/100))</f>
        <v>103.3</v>
      </c>
      <c r="D54" s="85">
        <f t="shared" si="21"/>
        <v>107.12209999999999</v>
      </c>
      <c r="E54" s="85">
        <f t="shared" si="21"/>
        <v>108.72893149999997</v>
      </c>
      <c r="F54" s="85">
        <f t="shared" si="21"/>
        <v>111.77334158199997</v>
      </c>
      <c r="G54" s="85">
        <f t="shared" si="21"/>
        <v>114.12058175522196</v>
      </c>
      <c r="H54" s="85">
        <f t="shared" si="21"/>
        <v>115.94651106330552</v>
      </c>
      <c r="I54" s="85">
        <f t="shared" si="21"/>
        <v>119.19301337307807</v>
      </c>
      <c r="J54" s="85">
        <f t="shared" si="21"/>
        <v>123.3647688411358</v>
      </c>
      <c r="K54" s="85">
        <f t="shared" si="21"/>
        <v>130.51992543392168</v>
      </c>
      <c r="L54" s="85">
        <f t="shared" si="21"/>
        <v>133.65240364433581</v>
      </c>
    </row>
    <row r="55" spans="1:12" x14ac:dyDescent="0.25">
      <c r="A55" s="76" t="s">
        <v>226</v>
      </c>
      <c r="B55" s="85">
        <v>100</v>
      </c>
      <c r="C55" s="85">
        <f t="shared" ref="C55:L55" si="22">B55*(1+(C36/100))</f>
        <v>105</v>
      </c>
      <c r="D55" s="85">
        <f t="shared" si="22"/>
        <v>108.15</v>
      </c>
      <c r="E55" s="85">
        <f t="shared" si="22"/>
        <v>108.90705000000001</v>
      </c>
      <c r="F55" s="85">
        <f t="shared" si="22"/>
        <v>112.17426150000001</v>
      </c>
      <c r="G55" s="85">
        <f t="shared" si="22"/>
        <v>114.9786180375</v>
      </c>
      <c r="H55" s="85">
        <f t="shared" si="22"/>
        <v>116.93325454413751</v>
      </c>
      <c r="I55" s="85">
        <f t="shared" si="22"/>
        <v>119.97351916228509</v>
      </c>
      <c r="J55" s="85">
        <f t="shared" si="22"/>
        <v>123.93264529464048</v>
      </c>
      <c r="K55" s="85">
        <f t="shared" si="22"/>
        <v>130.37714284996179</v>
      </c>
      <c r="L55" s="85">
        <f t="shared" si="22"/>
        <v>133.50619427836088</v>
      </c>
    </row>
    <row r="56" spans="1:12" x14ac:dyDescent="0.25">
      <c r="A56" s="76" t="s">
        <v>227</v>
      </c>
      <c r="B56" s="85">
        <v>100</v>
      </c>
      <c r="C56" s="85">
        <f t="shared" ref="C56:L56" si="23">B56*(1+(C37/100))</f>
        <v>103.35266080684559</v>
      </c>
      <c r="D56" s="85">
        <f t="shared" si="23"/>
        <v>107.1537775516009</v>
      </c>
      <c r="E56" s="85">
        <f t="shared" si="23"/>
        <v>108.73432847505508</v>
      </c>
      <c r="F56" s="85">
        <f t="shared" si="23"/>
        <v>111.78550635982877</v>
      </c>
      <c r="G56" s="85">
        <f t="shared" si="23"/>
        <v>114.14635305386209</v>
      </c>
      <c r="H56" s="85">
        <f t="shared" si="23"/>
        <v>115.97596686609647</v>
      </c>
      <c r="I56" s="85">
        <f t="shared" si="23"/>
        <v>119.21714550449811</v>
      </c>
      <c r="J56" s="85">
        <f t="shared" si="23"/>
        <v>123.38360010165479</v>
      </c>
      <c r="K56" s="85">
        <f t="shared" si="23"/>
        <v>130.52155041594574</v>
      </c>
      <c r="L56" s="85">
        <f t="shared" si="23"/>
        <v>133.65406762592843</v>
      </c>
    </row>
    <row r="57" spans="1:12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x14ac:dyDescent="0.25">
      <c r="A58" s="75" t="s">
        <v>231</v>
      </c>
      <c r="B58" s="75">
        <v>2000</v>
      </c>
      <c r="C58" s="79">
        <v>2001</v>
      </c>
      <c r="D58" s="79">
        <v>2002</v>
      </c>
      <c r="E58" s="79">
        <v>2003</v>
      </c>
      <c r="F58" s="79">
        <v>2004</v>
      </c>
      <c r="G58" s="79">
        <v>2005</v>
      </c>
      <c r="H58" s="79">
        <v>2006</v>
      </c>
      <c r="I58" s="79">
        <v>2007</v>
      </c>
      <c r="J58" s="79">
        <v>2008</v>
      </c>
      <c r="K58" s="79">
        <v>2009</v>
      </c>
      <c r="L58" s="79">
        <v>2010</v>
      </c>
    </row>
    <row r="59" spans="1:12" x14ac:dyDescent="0.25">
      <c r="A59" s="80" t="s">
        <v>14</v>
      </c>
      <c r="B59" s="76">
        <v>100</v>
      </c>
      <c r="C59" s="78">
        <v>104.369140151077</v>
      </c>
      <c r="D59" s="78">
        <v>108.230458260459</v>
      </c>
      <c r="E59" s="78">
        <v>111.66886314770609</v>
      </c>
      <c r="F59" s="78">
        <v>114.7246455421587</v>
      </c>
      <c r="G59" s="78">
        <v>118.52422836366944</v>
      </c>
      <c r="H59" s="78">
        <v>121.95086755000932</v>
      </c>
      <c r="I59" s="78">
        <v>123.10869483599541</v>
      </c>
      <c r="J59" s="78">
        <v>127.82222737750214</v>
      </c>
      <c r="K59" s="78">
        <v>135.06990134003306</v>
      </c>
      <c r="L59" s="78">
        <v>136.073557500183</v>
      </c>
    </row>
    <row r="60" spans="1:12" x14ac:dyDescent="0.25">
      <c r="A60" s="80" t="s">
        <v>16</v>
      </c>
      <c r="B60" s="76">
        <v>100</v>
      </c>
      <c r="C60" s="78">
        <v>104.00073074621183</v>
      </c>
      <c r="D60" s="78">
        <v>106.5121676188074</v>
      </c>
      <c r="E60" s="78">
        <v>111.91423787475695</v>
      </c>
      <c r="F60" s="78">
        <v>110.6255419264815</v>
      </c>
      <c r="G60" s="78">
        <v>115.71888815671461</v>
      </c>
      <c r="H60" s="78">
        <v>116.34749768377169</v>
      </c>
      <c r="I60" s="78">
        <v>116.62551376089768</v>
      </c>
      <c r="J60" s="78">
        <v>118.98664331921866</v>
      </c>
      <c r="K60" s="78">
        <v>120.78498059946884</v>
      </c>
      <c r="L60" s="78">
        <v>120.96502864747887</v>
      </c>
    </row>
    <row r="61" spans="1:12" x14ac:dyDescent="0.25">
      <c r="A61" s="80" t="s">
        <v>18</v>
      </c>
      <c r="B61" s="76">
        <v>100</v>
      </c>
      <c r="C61" s="78">
        <v>101.7733108202668</v>
      </c>
      <c r="D61" s="78">
        <v>102.38197186607781</v>
      </c>
      <c r="E61" s="78">
        <v>106.81134637756045</v>
      </c>
      <c r="F61" s="78">
        <v>106.29484275832351</v>
      </c>
      <c r="G61" s="78">
        <v>107.14482818064332</v>
      </c>
      <c r="H61" s="78">
        <v>106.79005516814338</v>
      </c>
      <c r="I61" s="78">
        <v>108.6261576670788</v>
      </c>
      <c r="J61" s="78">
        <v>110.25496435012771</v>
      </c>
      <c r="K61" s="78">
        <v>114.75452705287084</v>
      </c>
      <c r="L61" s="78">
        <v>115.72513625642532</v>
      </c>
    </row>
    <row r="62" spans="1:12" x14ac:dyDescent="0.25">
      <c r="A62" s="80" t="s">
        <v>20</v>
      </c>
      <c r="B62" s="76">
        <v>100</v>
      </c>
      <c r="C62" s="78">
        <v>103.16152183198275</v>
      </c>
      <c r="D62" s="78">
        <v>105.34166772666069</v>
      </c>
      <c r="E62" s="78">
        <v>112.38912581265562</v>
      </c>
      <c r="F62" s="78">
        <v>102.80485409105476</v>
      </c>
      <c r="G62" s="78">
        <v>101.99962867297238</v>
      </c>
      <c r="H62" s="78">
        <v>101.24103094923353</v>
      </c>
      <c r="I62" s="78">
        <v>101.49818316784467</v>
      </c>
      <c r="J62" s="78">
        <v>103.02104663159001</v>
      </c>
      <c r="K62" s="78">
        <v>104.09040509562594</v>
      </c>
      <c r="L62" s="78">
        <v>104.25278612757502</v>
      </c>
    </row>
    <row r="63" spans="1:12" x14ac:dyDescent="0.25">
      <c r="A63" s="80" t="s">
        <v>240</v>
      </c>
      <c r="B63" s="76">
        <v>100</v>
      </c>
      <c r="C63" s="78">
        <v>103.65392668505329</v>
      </c>
      <c r="D63" s="78">
        <v>106.3331405586376</v>
      </c>
      <c r="E63" s="78">
        <v>110.72252408757564</v>
      </c>
      <c r="F63" s="78">
        <v>111.14879827079228</v>
      </c>
      <c r="G63" s="78">
        <v>114.43861856778943</v>
      </c>
      <c r="H63" s="78">
        <v>116.01978019971394</v>
      </c>
      <c r="I63" s="78">
        <v>117.06360081880948</v>
      </c>
      <c r="J63" s="78">
        <v>120.19397779310336</v>
      </c>
      <c r="K63" s="78">
        <v>124.97800892528433</v>
      </c>
      <c r="L63" s="78">
        <v>125.56382176710277</v>
      </c>
    </row>
    <row r="64" spans="1:12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 x14ac:dyDescent="0.25">
      <c r="A65" s="90" t="s">
        <v>232</v>
      </c>
      <c r="B65" s="75">
        <v>2000</v>
      </c>
      <c r="C65" s="75">
        <v>2001</v>
      </c>
      <c r="D65" s="75">
        <v>2002</v>
      </c>
      <c r="E65" s="75">
        <v>2003</v>
      </c>
      <c r="F65" s="75">
        <v>2004</v>
      </c>
      <c r="G65" s="75">
        <v>2005</v>
      </c>
      <c r="H65" s="75">
        <v>2006</v>
      </c>
      <c r="I65" s="75">
        <v>2007</v>
      </c>
      <c r="J65" s="75">
        <v>2008</v>
      </c>
      <c r="K65" s="75">
        <v>2009</v>
      </c>
      <c r="L65" s="75">
        <v>2010</v>
      </c>
    </row>
    <row r="66" spans="1:12" x14ac:dyDescent="0.25">
      <c r="A66" s="80" t="s">
        <v>14</v>
      </c>
      <c r="B66" s="76">
        <v>100</v>
      </c>
      <c r="C66" s="78">
        <v>103.48632325472036</v>
      </c>
      <c r="D66" s="78">
        <v>106.53515769410211</v>
      </c>
      <c r="E66" s="78">
        <v>109.51353314015118</v>
      </c>
      <c r="F66" s="78">
        <v>113.10273537364297</v>
      </c>
      <c r="G66" s="78">
        <v>116.02171225022289</v>
      </c>
      <c r="H66" s="78">
        <v>117.81171492787021</v>
      </c>
      <c r="I66" s="78">
        <v>120.8785734333903</v>
      </c>
      <c r="J66" s="78">
        <v>126.43102037171242</v>
      </c>
      <c r="K66" s="78">
        <v>133.65952280401328</v>
      </c>
      <c r="L66" s="78">
        <v>136.88702248040644</v>
      </c>
    </row>
    <row r="67" spans="1:12" x14ac:dyDescent="0.25">
      <c r="A67" s="80" t="s">
        <v>16</v>
      </c>
      <c r="B67" s="76">
        <v>100</v>
      </c>
      <c r="C67" s="78">
        <v>103.9134680286095</v>
      </c>
      <c r="D67" s="78">
        <v>107.84811749459</v>
      </c>
      <c r="E67" s="78">
        <v>110.78318375683126</v>
      </c>
      <c r="F67" s="78">
        <v>114.31734997752235</v>
      </c>
      <c r="G67" s="78">
        <v>116.72820860163537</v>
      </c>
      <c r="H67" s="78">
        <v>120.27325883429462</v>
      </c>
      <c r="I67" s="78">
        <v>127.2005699531408</v>
      </c>
      <c r="J67" s="78">
        <v>132.92959377114286</v>
      </c>
      <c r="K67" s="78">
        <v>138.4765753176346</v>
      </c>
      <c r="L67" s="78">
        <v>141.80001312525783</v>
      </c>
    </row>
    <row r="68" spans="1:12" x14ac:dyDescent="0.25">
      <c r="A68" s="80" t="s">
        <v>18</v>
      </c>
      <c r="B68" s="76">
        <v>100</v>
      </c>
      <c r="C68" s="78">
        <v>103.40455436136153</v>
      </c>
      <c r="D68" s="78">
        <v>106.27839601934893</v>
      </c>
      <c r="E68" s="78">
        <v>107.8834345010365</v>
      </c>
      <c r="F68" s="78">
        <v>109.6887160844787</v>
      </c>
      <c r="G68" s="78">
        <v>109.98116857172509</v>
      </c>
      <c r="H68" s="78">
        <v>112.41276384558624</v>
      </c>
      <c r="I68" s="78">
        <v>115.8793661107767</v>
      </c>
      <c r="J68" s="78">
        <v>121.09260602351381</v>
      </c>
      <c r="K68" s="78">
        <v>125.48592608342575</v>
      </c>
      <c r="L68" s="78">
        <v>128.51981354990789</v>
      </c>
    </row>
    <row r="69" spans="1:12" x14ac:dyDescent="0.25">
      <c r="A69" s="80" t="s">
        <v>20</v>
      </c>
      <c r="B69" s="76">
        <v>100</v>
      </c>
      <c r="C69" s="78">
        <v>103.56926580470076</v>
      </c>
      <c r="D69" s="78">
        <v>106.51201079381893</v>
      </c>
      <c r="E69" s="78">
        <v>109.53836888962176</v>
      </c>
      <c r="F69" s="78">
        <v>113.11013728877316</v>
      </c>
      <c r="G69" s="78">
        <v>115.87175209874945</v>
      </c>
      <c r="H69" s="78">
        <v>108.81854290332004</v>
      </c>
      <c r="I69" s="78">
        <v>111.36385435719414</v>
      </c>
      <c r="J69" s="78">
        <v>117.46342663695677</v>
      </c>
      <c r="K69" s="78">
        <v>123.29801422859701</v>
      </c>
      <c r="L69" s="78">
        <v>126.2790043020303</v>
      </c>
    </row>
    <row r="70" spans="1:12" x14ac:dyDescent="0.25">
      <c r="A70" s="80" t="s">
        <v>240</v>
      </c>
      <c r="B70" s="76">
        <v>100</v>
      </c>
      <c r="C70" s="78">
        <v>103.60289672960414</v>
      </c>
      <c r="D70" s="78">
        <v>106.92487364374614</v>
      </c>
      <c r="E70" s="78">
        <v>109.60141318100162</v>
      </c>
      <c r="F70" s="78">
        <v>112.79125475269345</v>
      </c>
      <c r="G70" s="78">
        <v>114.97134037790973</v>
      </c>
      <c r="H70" s="78">
        <v>117.4167332436275</v>
      </c>
      <c r="I70" s="78">
        <v>121.58491303935756</v>
      </c>
      <c r="J70" s="78">
        <v>126.80398099799453</v>
      </c>
      <c r="K70" s="78">
        <v>132.35717982998381</v>
      </c>
      <c r="L70" s="78">
        <v>135.37719077650215</v>
      </c>
    </row>
    <row r="71" spans="1:12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1:12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 x14ac:dyDescent="0.25">
      <c r="A75" s="80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2" x14ac:dyDescent="0.25">
      <c r="A76" s="80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2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1:12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1:12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1:12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1:12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1:12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1:12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2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 x14ac:dyDescent="0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1:12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1:12" x14ac:dyDescent="0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2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1:12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12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2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1:12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1:12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1:12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x14ac:dyDescent="0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 x14ac:dyDescent="0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2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2" x14ac:dyDescent="0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1:12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1:12" x14ac:dyDescent="0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1:12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1:12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1:12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1:12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137"/>
  <sheetViews>
    <sheetView topLeftCell="A89" zoomScale="55" zoomScaleNormal="55" workbookViewId="0">
      <selection activeCell="AG132" sqref="AG132"/>
    </sheetView>
  </sheetViews>
  <sheetFormatPr defaultColWidth="8.875" defaultRowHeight="12.9" x14ac:dyDescent="0.2"/>
  <cols>
    <col min="1" max="1" width="13.625" style="2" customWidth="1"/>
    <col min="2" max="2" width="22.875" style="2" customWidth="1"/>
    <col min="3" max="16384" width="8.875" style="2"/>
  </cols>
  <sheetData>
    <row r="1" spans="1:17" ht="14.3" thickBot="1" x14ac:dyDescent="0.3">
      <c r="A1" s="117" t="s">
        <v>256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3" spans="1:17" ht="13.6" x14ac:dyDescent="0.25">
      <c r="A3" s="1" t="s">
        <v>253</v>
      </c>
    </row>
    <row r="4" spans="1:17" ht="13.6" x14ac:dyDescent="0.25">
      <c r="A4" s="1" t="s">
        <v>0</v>
      </c>
      <c r="B4" s="1"/>
      <c r="C4" s="1">
        <v>2000</v>
      </c>
      <c r="D4" s="1">
        <v>2001</v>
      </c>
      <c r="E4" s="1">
        <v>2002</v>
      </c>
      <c r="F4" s="1">
        <v>2003</v>
      </c>
      <c r="G4" s="1">
        <v>2004</v>
      </c>
      <c r="H4" s="1">
        <v>2005</v>
      </c>
      <c r="I4" s="1">
        <v>2006</v>
      </c>
      <c r="J4" s="1">
        <v>2007</v>
      </c>
      <c r="K4" s="1">
        <v>2008</v>
      </c>
      <c r="L4" s="40" t="s">
        <v>108</v>
      </c>
      <c r="M4" s="40" t="s">
        <v>109</v>
      </c>
      <c r="O4" s="3"/>
    </row>
    <row r="5" spans="1:17" x14ac:dyDescent="0.2">
      <c r="A5" s="2">
        <v>870000</v>
      </c>
      <c r="B5" s="2" t="s">
        <v>9</v>
      </c>
      <c r="C5" s="4">
        <v>18274.674999999999</v>
      </c>
      <c r="D5" s="4">
        <v>18946.884999999998</v>
      </c>
      <c r="E5" s="4">
        <v>20106.012999999999</v>
      </c>
      <c r="F5" s="4">
        <v>21161.384999999998</v>
      </c>
      <c r="G5" s="4">
        <v>21822.417000000001</v>
      </c>
      <c r="H5" s="4">
        <v>22483.887999999999</v>
      </c>
      <c r="I5" s="4">
        <v>23667.43</v>
      </c>
      <c r="J5" s="4">
        <v>25461.056</v>
      </c>
      <c r="K5" s="4">
        <v>28147.394</v>
      </c>
      <c r="L5" s="4">
        <v>29217.256000000001</v>
      </c>
      <c r="M5" s="4">
        <v>30781.749744444307</v>
      </c>
      <c r="O5" s="26"/>
      <c r="P5" s="26"/>
      <c r="Q5" s="26"/>
    </row>
    <row r="6" spans="1:17" x14ac:dyDescent="0.2">
      <c r="A6" s="2">
        <v>880000</v>
      </c>
      <c r="B6" s="2" t="s">
        <v>10</v>
      </c>
      <c r="C6" s="4">
        <v>67878.861000000004</v>
      </c>
      <c r="D6" s="4">
        <v>70070.843999999997</v>
      </c>
      <c r="E6" s="4">
        <v>73830.5</v>
      </c>
      <c r="F6" s="4">
        <v>76474.883000000002</v>
      </c>
      <c r="G6" s="4">
        <v>79261.759000000005</v>
      </c>
      <c r="H6" s="4">
        <v>82605.570000000007</v>
      </c>
      <c r="I6" s="4">
        <v>86089.006999999998</v>
      </c>
      <c r="J6" s="4">
        <v>88467.807000000001</v>
      </c>
      <c r="K6" s="4">
        <v>92202.567999999999</v>
      </c>
      <c r="L6" s="4">
        <v>96313.535999999993</v>
      </c>
      <c r="M6" s="4">
        <v>97390.219185961774</v>
      </c>
      <c r="O6" s="26"/>
      <c r="P6" s="26"/>
    </row>
    <row r="7" spans="1:17" x14ac:dyDescent="0.2">
      <c r="A7" s="5" t="s">
        <v>5</v>
      </c>
      <c r="C7" s="4">
        <v>86153.536000000007</v>
      </c>
      <c r="D7" s="4">
        <v>89017.728999999992</v>
      </c>
      <c r="E7" s="4">
        <v>93936.513000000006</v>
      </c>
      <c r="F7" s="4">
        <v>97636.267999999996</v>
      </c>
      <c r="G7" s="4">
        <v>101084.17600000001</v>
      </c>
      <c r="H7" s="4">
        <v>105089.45800000001</v>
      </c>
      <c r="I7" s="4">
        <v>109756.43700000001</v>
      </c>
      <c r="J7" s="4">
        <v>113928.863</v>
      </c>
      <c r="K7" s="4">
        <v>120349.962</v>
      </c>
      <c r="L7" s="4">
        <v>125530.79199999999</v>
      </c>
      <c r="M7" s="4">
        <v>128171.96893040609</v>
      </c>
      <c r="O7" s="26"/>
      <c r="P7" s="26"/>
    </row>
    <row r="8" spans="1:17" ht="13.6" x14ac:dyDescent="0.25">
      <c r="B8" s="4"/>
      <c r="Q8" s="1"/>
    </row>
    <row r="9" spans="1:17" ht="13.6" x14ac:dyDescent="0.25">
      <c r="A9" s="1" t="s">
        <v>254</v>
      </c>
      <c r="B9" s="4"/>
      <c r="Q9" s="1"/>
    </row>
    <row r="10" spans="1:17" ht="13.6" x14ac:dyDescent="0.25">
      <c r="A10" s="1" t="s">
        <v>0</v>
      </c>
      <c r="B10" s="1"/>
      <c r="C10" s="1">
        <v>2000</v>
      </c>
      <c r="D10" s="1">
        <v>2001</v>
      </c>
      <c r="E10" s="1">
        <v>2002</v>
      </c>
      <c r="F10" s="1">
        <v>2003</v>
      </c>
      <c r="G10" s="1">
        <v>2004</v>
      </c>
      <c r="H10" s="1">
        <v>2005</v>
      </c>
      <c r="I10" s="1">
        <v>2006</v>
      </c>
      <c r="J10" s="1">
        <v>2007</v>
      </c>
      <c r="K10" s="1">
        <v>2008</v>
      </c>
      <c r="L10" s="40" t="s">
        <v>108</v>
      </c>
      <c r="M10" s="40" t="s">
        <v>109</v>
      </c>
      <c r="O10" s="3"/>
      <c r="Q10" s="1"/>
    </row>
    <row r="11" spans="1:17" ht="13.6" x14ac:dyDescent="0.25">
      <c r="A11" s="2" t="s">
        <v>11</v>
      </c>
      <c r="B11" s="2" t="s">
        <v>9</v>
      </c>
      <c r="C11" s="4">
        <v>6573.9390599399539</v>
      </c>
      <c r="D11" s="4">
        <v>7189.3327809474413</v>
      </c>
      <c r="E11" s="4">
        <v>7541.8440000000001</v>
      </c>
      <c r="F11" s="4">
        <v>8331.3712117849427</v>
      </c>
      <c r="G11" s="4">
        <v>8404.7111115950302</v>
      </c>
      <c r="H11" s="4">
        <v>8922.7940838335562</v>
      </c>
      <c r="I11" s="4">
        <v>9215.994202054826</v>
      </c>
      <c r="J11" s="4">
        <v>10251.871689472093</v>
      </c>
      <c r="K11" s="4">
        <v>10679.032704656374</v>
      </c>
      <c r="L11" s="4">
        <v>12580.382000836351</v>
      </c>
      <c r="M11" s="4">
        <v>12445.255961935538</v>
      </c>
      <c r="O11" s="26"/>
      <c r="P11" s="26"/>
      <c r="Q11" s="1"/>
    </row>
    <row r="12" spans="1:17" ht="13.6" x14ac:dyDescent="0.25">
      <c r="A12" s="2" t="s">
        <v>12</v>
      </c>
      <c r="B12" s="2" t="s">
        <v>10</v>
      </c>
      <c r="C12" s="4">
        <v>12017.352279734869</v>
      </c>
      <c r="D12" s="4">
        <v>13151.884266421086</v>
      </c>
      <c r="E12" s="4">
        <v>13891.672034203775</v>
      </c>
      <c r="F12" s="4">
        <v>14408.426260553499</v>
      </c>
      <c r="G12" s="4">
        <v>15034.073716162771</v>
      </c>
      <c r="H12" s="4">
        <v>16374.986402808205</v>
      </c>
      <c r="I12" s="4">
        <v>16778.010473112787</v>
      </c>
      <c r="J12" s="4">
        <v>18531.078584477225</v>
      </c>
      <c r="K12" s="4">
        <v>19985.564223419446</v>
      </c>
      <c r="L12" s="4">
        <v>20831.501849545482</v>
      </c>
      <c r="M12" s="4">
        <v>20607.750430145275</v>
      </c>
      <c r="O12" s="26"/>
      <c r="P12" s="26"/>
      <c r="Q12" s="1"/>
    </row>
    <row r="13" spans="1:17" ht="13.6" x14ac:dyDescent="0.25">
      <c r="A13" s="5" t="s">
        <v>5</v>
      </c>
      <c r="C13" s="4">
        <v>18591.291339674823</v>
      </c>
      <c r="D13" s="4">
        <v>20341.217047368526</v>
      </c>
      <c r="E13" s="4">
        <v>21433.516034203774</v>
      </c>
      <c r="F13" s="4">
        <v>22739.79747233844</v>
      </c>
      <c r="G13" s="4">
        <v>23438.784827757801</v>
      </c>
      <c r="H13" s="4">
        <v>25297.780486641761</v>
      </c>
      <c r="I13" s="4">
        <v>25994.004675167613</v>
      </c>
      <c r="J13" s="4">
        <v>28782.950273949318</v>
      </c>
      <c r="K13" s="4">
        <v>30664.596928075822</v>
      </c>
      <c r="L13" s="4">
        <v>33411.883850381833</v>
      </c>
      <c r="M13" s="4">
        <v>33053.006392080817</v>
      </c>
      <c r="O13" s="26"/>
      <c r="P13" s="26"/>
      <c r="Q13" s="1"/>
    </row>
    <row r="14" spans="1:17" ht="13.6" x14ac:dyDescent="0.25">
      <c r="Q14" s="1"/>
    </row>
    <row r="15" spans="1:17" ht="13.6" x14ac:dyDescent="0.25">
      <c r="A15" s="1" t="s">
        <v>255</v>
      </c>
      <c r="Q15" s="1"/>
    </row>
    <row r="16" spans="1:17" ht="13.6" x14ac:dyDescent="0.25">
      <c r="A16" s="1" t="s">
        <v>0</v>
      </c>
      <c r="B16" s="1"/>
      <c r="C16" s="1">
        <v>2000</v>
      </c>
      <c r="D16" s="1">
        <v>2001</v>
      </c>
      <c r="E16" s="1">
        <v>2002</v>
      </c>
      <c r="F16" s="1">
        <v>2003</v>
      </c>
      <c r="G16" s="1">
        <v>2004</v>
      </c>
      <c r="H16" s="1">
        <v>2005</v>
      </c>
      <c r="I16" s="1">
        <v>2006</v>
      </c>
      <c r="J16" s="1">
        <v>2007</v>
      </c>
      <c r="K16" s="1">
        <v>2008</v>
      </c>
      <c r="L16" s="40" t="s">
        <v>108</v>
      </c>
      <c r="M16" s="40" t="s">
        <v>109</v>
      </c>
      <c r="O16" s="3"/>
      <c r="Q16" s="1"/>
    </row>
    <row r="17" spans="1:17" x14ac:dyDescent="0.2">
      <c r="A17" s="2">
        <v>870000</v>
      </c>
      <c r="B17" s="2" t="s">
        <v>9</v>
      </c>
      <c r="D17" s="4">
        <v>18341.596666992871</v>
      </c>
      <c r="E17" s="4">
        <v>20401.655498364362</v>
      </c>
      <c r="F17" s="4">
        <v>21461.449132654816</v>
      </c>
      <c r="G17" s="4">
        <v>22125.252273794755</v>
      </c>
      <c r="H17" s="4">
        <v>21786.085995638121</v>
      </c>
      <c r="I17" s="4">
        <v>22992.542267189434</v>
      </c>
      <c r="J17" s="4">
        <v>27374.041698793888</v>
      </c>
      <c r="K17" s="4">
        <v>26939.969062625853</v>
      </c>
      <c r="L17" s="4">
        <v>29016.484516136596</v>
      </c>
      <c r="M17" s="4">
        <v>30042.492690716088</v>
      </c>
      <c r="O17" s="26"/>
      <c r="P17" s="26"/>
    </row>
    <row r="18" spans="1:17" x14ac:dyDescent="0.2">
      <c r="A18" s="2">
        <v>880000</v>
      </c>
      <c r="B18" s="2" t="s">
        <v>10</v>
      </c>
      <c r="D18" s="4">
        <v>69582.053988152446</v>
      </c>
      <c r="E18" s="4">
        <v>73539.354135422516</v>
      </c>
      <c r="F18" s="4">
        <v>74208.16617614057</v>
      </c>
      <c r="G18" s="4">
        <v>79550.210475806627</v>
      </c>
      <c r="H18" s="4">
        <v>82351.989999579368</v>
      </c>
      <c r="I18" s="4">
        <v>86217.818333747593</v>
      </c>
      <c r="J18" s="4">
        <v>87855.625276293722</v>
      </c>
      <c r="K18" s="4">
        <v>94431.238634805923</v>
      </c>
      <c r="L18" s="4">
        <v>96241.173541936136</v>
      </c>
      <c r="M18" s="4">
        <v>97970.740188198994</v>
      </c>
      <c r="O18" s="26"/>
      <c r="P18" s="26"/>
    </row>
    <row r="19" spans="1:17" x14ac:dyDescent="0.2">
      <c r="A19" s="5" t="s">
        <v>5</v>
      </c>
      <c r="D19" s="4">
        <v>87923.65065514532</v>
      </c>
      <c r="E19" s="4">
        <v>93941.009633786874</v>
      </c>
      <c r="F19" s="4">
        <v>95669.615308795386</v>
      </c>
      <c r="G19" s="4">
        <v>101675.46274960139</v>
      </c>
      <c r="H19" s="4">
        <v>104138.07599521748</v>
      </c>
      <c r="I19" s="4">
        <v>109210.36060093703</v>
      </c>
      <c r="J19" s="4">
        <v>115229.6669750876</v>
      </c>
      <c r="K19" s="4">
        <v>121371.20769743178</v>
      </c>
      <c r="L19" s="4">
        <v>125257.65805807273</v>
      </c>
      <c r="M19" s="4">
        <v>128013.23287891508</v>
      </c>
      <c r="O19" s="26"/>
      <c r="P19" s="26"/>
    </row>
    <row r="20" spans="1:17" x14ac:dyDescent="0.2">
      <c r="A20" s="5"/>
      <c r="D20" s="4"/>
      <c r="E20" s="4"/>
      <c r="F20" s="4"/>
      <c r="G20" s="4"/>
      <c r="H20" s="4"/>
      <c r="I20" s="4"/>
      <c r="J20" s="4"/>
      <c r="K20" s="4"/>
      <c r="L20" s="4"/>
      <c r="M20" s="4"/>
      <c r="O20" s="26"/>
      <c r="P20" s="26"/>
    </row>
    <row r="21" spans="1:17" ht="13.6" x14ac:dyDescent="0.25">
      <c r="A21" s="1" t="s">
        <v>252</v>
      </c>
      <c r="O21" s="4"/>
    </row>
    <row r="22" spans="1:17" ht="13.6" x14ac:dyDescent="0.25">
      <c r="A22" s="1" t="s">
        <v>0</v>
      </c>
      <c r="B22" s="1"/>
      <c r="C22" s="1">
        <v>2000</v>
      </c>
      <c r="D22" s="1">
        <v>2001</v>
      </c>
      <c r="E22" s="1">
        <v>2002</v>
      </c>
      <c r="F22" s="1">
        <v>2003</v>
      </c>
      <c r="G22" s="1">
        <v>2004</v>
      </c>
      <c r="H22" s="1">
        <v>2005</v>
      </c>
      <c r="I22" s="1">
        <v>2006</v>
      </c>
      <c r="J22" s="1">
        <v>2007</v>
      </c>
      <c r="K22" s="1">
        <v>2008</v>
      </c>
      <c r="L22" s="40" t="s">
        <v>108</v>
      </c>
      <c r="M22" s="40" t="s">
        <v>109</v>
      </c>
      <c r="O22" s="3"/>
    </row>
    <row r="23" spans="1:17" x14ac:dyDescent="0.2">
      <c r="A23" s="2">
        <v>870000</v>
      </c>
      <c r="B23" s="2" t="s">
        <v>9</v>
      </c>
      <c r="C23" s="4">
        <v>18274.674999999999</v>
      </c>
      <c r="D23" s="4">
        <v>19626.278999999999</v>
      </c>
      <c r="E23" s="4">
        <v>20732.258000000002</v>
      </c>
      <c r="F23" s="4">
        <v>21712.273000000001</v>
      </c>
      <c r="G23" s="4">
        <v>22503.488000000001</v>
      </c>
      <c r="H23" s="4">
        <v>22988.092000000001</v>
      </c>
      <c r="I23" s="4">
        <v>24223.043000000001</v>
      </c>
      <c r="J23" s="4">
        <v>26196.157999999999</v>
      </c>
      <c r="K23" s="4">
        <v>29239.624</v>
      </c>
      <c r="L23" s="4">
        <v>30948.384999999998</v>
      </c>
      <c r="M23" s="4">
        <v>31525.963599024093</v>
      </c>
      <c r="O23" s="26"/>
      <c r="P23" s="26"/>
    </row>
    <row r="24" spans="1:17" x14ac:dyDescent="0.2">
      <c r="A24" s="2">
        <v>880000</v>
      </c>
      <c r="B24" s="2" t="s">
        <v>10</v>
      </c>
      <c r="C24" s="4">
        <v>66247.955000000002</v>
      </c>
      <c r="D24" s="4">
        <v>70778.368000000002</v>
      </c>
      <c r="E24" s="4">
        <v>74175.494999999995</v>
      </c>
      <c r="F24" s="4">
        <v>76340.252999999997</v>
      </c>
      <c r="G24" s="4">
        <v>79575.452999999994</v>
      </c>
      <c r="H24" s="4">
        <v>82176.794999999998</v>
      </c>
      <c r="I24" s="4">
        <v>85580.34</v>
      </c>
      <c r="J24" s="4">
        <v>88288.277000000002</v>
      </c>
      <c r="K24" s="4">
        <v>96650.120999999999</v>
      </c>
      <c r="L24" s="4">
        <v>101097.394</v>
      </c>
      <c r="M24" s="4">
        <v>99744.833560404062</v>
      </c>
      <c r="O24" s="26"/>
      <c r="P24" s="26"/>
    </row>
    <row r="25" spans="1:17" x14ac:dyDescent="0.2">
      <c r="A25" s="5" t="s">
        <v>5</v>
      </c>
      <c r="C25" s="4">
        <v>84522.63</v>
      </c>
      <c r="D25" s="4">
        <v>90404.646999999997</v>
      </c>
      <c r="E25" s="4">
        <v>94907.752999999997</v>
      </c>
      <c r="F25" s="4">
        <v>98052.525999999998</v>
      </c>
      <c r="G25" s="4">
        <v>102078.94099999999</v>
      </c>
      <c r="H25" s="4">
        <v>105164.887</v>
      </c>
      <c r="I25" s="4">
        <v>109803.383</v>
      </c>
      <c r="J25" s="4">
        <v>114484.435</v>
      </c>
      <c r="K25" s="4">
        <v>125889.745</v>
      </c>
      <c r="L25" s="4">
        <v>132045.77900000001</v>
      </c>
      <c r="M25" s="4">
        <v>131270.79715942816</v>
      </c>
      <c r="O25" s="26"/>
      <c r="P25" s="26"/>
    </row>
    <row r="27" spans="1:17" ht="13.6" x14ac:dyDescent="0.25">
      <c r="A27" s="1" t="s">
        <v>251</v>
      </c>
    </row>
    <row r="28" spans="1:17" ht="13.6" x14ac:dyDescent="0.25">
      <c r="A28" s="1" t="s">
        <v>0</v>
      </c>
      <c r="B28" s="1"/>
      <c r="C28" s="1">
        <v>2000</v>
      </c>
      <c r="D28" s="1">
        <v>2001</v>
      </c>
      <c r="E28" s="1">
        <v>2002</v>
      </c>
      <c r="F28" s="1">
        <v>2003</v>
      </c>
      <c r="G28" s="1">
        <v>2004</v>
      </c>
      <c r="H28" s="1">
        <v>2005</v>
      </c>
      <c r="I28" s="1">
        <v>2006</v>
      </c>
      <c r="J28" s="1">
        <v>2007</v>
      </c>
      <c r="K28" s="1">
        <v>2008</v>
      </c>
      <c r="L28" s="40" t="s">
        <v>108</v>
      </c>
      <c r="M28" s="40" t="s">
        <v>109</v>
      </c>
      <c r="O28" s="3"/>
    </row>
    <row r="29" spans="1:17" x14ac:dyDescent="0.2">
      <c r="A29" s="2">
        <v>870000</v>
      </c>
      <c r="B29" s="2" t="s">
        <v>9</v>
      </c>
      <c r="C29" s="4">
        <v>6777.0469999999996</v>
      </c>
      <c r="D29" s="4">
        <v>7389.8289999999997</v>
      </c>
      <c r="E29" s="4">
        <v>7933.8040000000001</v>
      </c>
      <c r="F29" s="4">
        <v>8186.8829999999998</v>
      </c>
      <c r="G29" s="4">
        <v>8499.5619999999999</v>
      </c>
      <c r="H29" s="4">
        <v>9017.2880000000005</v>
      </c>
      <c r="I29" s="4">
        <v>9427.65</v>
      </c>
      <c r="J29" s="4">
        <v>10468.591</v>
      </c>
      <c r="K29" s="4">
        <v>11141.973644792408</v>
      </c>
      <c r="L29" s="4">
        <v>12675.013552448992</v>
      </c>
      <c r="M29" s="4">
        <v>12711.694701274862</v>
      </c>
      <c r="O29" s="26"/>
      <c r="P29" s="26"/>
    </row>
    <row r="30" spans="1:17" x14ac:dyDescent="0.2">
      <c r="A30" s="2">
        <v>880000</v>
      </c>
      <c r="B30" s="2" t="s">
        <v>10</v>
      </c>
      <c r="C30" s="4">
        <v>12453.146000000001</v>
      </c>
      <c r="D30" s="4">
        <v>13528.959000000001</v>
      </c>
      <c r="E30" s="4">
        <v>14353.919</v>
      </c>
      <c r="F30" s="4">
        <v>14516.73</v>
      </c>
      <c r="G30" s="4">
        <v>15258.076999999999</v>
      </c>
      <c r="H30" s="4">
        <v>16613.091</v>
      </c>
      <c r="I30" s="4">
        <v>17241.073</v>
      </c>
      <c r="J30" s="4">
        <v>18943.958999999999</v>
      </c>
      <c r="K30" s="4">
        <v>20875.287677429842</v>
      </c>
      <c r="L30" s="4">
        <v>22066.094661362993</v>
      </c>
      <c r="M30" s="4">
        <v>22433.26239990439</v>
      </c>
      <c r="O30" s="26"/>
      <c r="P30" s="26"/>
      <c r="Q30" s="26"/>
    </row>
    <row r="31" spans="1:17" x14ac:dyDescent="0.2">
      <c r="A31" s="5" t="s">
        <v>5</v>
      </c>
      <c r="C31" s="4">
        <v>19230.192999999999</v>
      </c>
      <c r="D31" s="4">
        <v>20918.788</v>
      </c>
      <c r="E31" s="4">
        <v>22287.722999999998</v>
      </c>
      <c r="F31" s="4">
        <v>22703.612999999998</v>
      </c>
      <c r="G31" s="4">
        <v>23757.638999999999</v>
      </c>
      <c r="H31" s="4">
        <v>25630.379000000001</v>
      </c>
      <c r="I31" s="4">
        <v>26668.722999999998</v>
      </c>
      <c r="J31" s="4">
        <v>29412.55</v>
      </c>
      <c r="K31" s="4">
        <v>32017.26132222225</v>
      </c>
      <c r="L31" s="4">
        <v>34741.108213811982</v>
      </c>
      <c r="M31" s="4">
        <v>35144.95710117925</v>
      </c>
      <c r="O31" s="26"/>
      <c r="P31" s="26"/>
      <c r="Q31" s="26"/>
    </row>
    <row r="33" spans="1:18" ht="13.6" x14ac:dyDescent="0.25">
      <c r="A33" s="1" t="s">
        <v>6</v>
      </c>
    </row>
    <row r="34" spans="1:18" ht="13.6" x14ac:dyDescent="0.25">
      <c r="A34" s="1" t="s">
        <v>0</v>
      </c>
      <c r="C34" s="1">
        <v>2000</v>
      </c>
      <c r="D34" s="1">
        <v>2001</v>
      </c>
      <c r="E34" s="1">
        <v>2002</v>
      </c>
      <c r="F34" s="1">
        <v>2003</v>
      </c>
      <c r="G34" s="1">
        <v>2004</v>
      </c>
      <c r="H34" s="1">
        <v>2005</v>
      </c>
      <c r="I34" s="1">
        <v>2006</v>
      </c>
      <c r="J34" s="1">
        <v>2007</v>
      </c>
      <c r="K34" s="1">
        <v>2008</v>
      </c>
      <c r="L34" s="40" t="s">
        <v>108</v>
      </c>
      <c r="M34" s="40" t="s">
        <v>109</v>
      </c>
    </row>
    <row r="35" spans="1:18" ht="13.6" x14ac:dyDescent="0.25">
      <c r="A35" s="2">
        <v>870000</v>
      </c>
      <c r="B35" s="2" t="s">
        <v>9</v>
      </c>
      <c r="C35" s="4">
        <v>74409.855047461635</v>
      </c>
      <c r="D35" s="4">
        <v>76530.2273196397</v>
      </c>
      <c r="E35" s="4">
        <v>77050.438769448621</v>
      </c>
      <c r="F35" s="4">
        <v>79385.377848574091</v>
      </c>
      <c r="G35" s="4">
        <v>78917.200242332256</v>
      </c>
      <c r="H35" s="4">
        <v>77895.445158519215</v>
      </c>
      <c r="I35" s="4">
        <v>81863.73031038238</v>
      </c>
      <c r="J35" s="4">
        <v>85405.522105517099</v>
      </c>
      <c r="K35" s="4">
        <v>86849.36</v>
      </c>
      <c r="L35" s="4">
        <v>85831.24</v>
      </c>
      <c r="M35" s="4">
        <v>86376.654999999999</v>
      </c>
      <c r="O35" s="26"/>
      <c r="P35" s="26"/>
      <c r="Q35" s="26"/>
      <c r="R35" s="1"/>
    </row>
    <row r="36" spans="1:18" x14ac:dyDescent="0.2">
      <c r="A36" s="2">
        <v>880000</v>
      </c>
      <c r="B36" s="2" t="s">
        <v>10</v>
      </c>
      <c r="C36" s="4">
        <v>345831.42301549553</v>
      </c>
      <c r="D36" s="4">
        <v>355577.49589524028</v>
      </c>
      <c r="E36" s="4">
        <v>353869.94714134035</v>
      </c>
      <c r="F36" s="4">
        <v>357817.03826941585</v>
      </c>
      <c r="G36" s="4">
        <v>357962.76042576635</v>
      </c>
      <c r="H36" s="4">
        <v>361924.24784148071</v>
      </c>
      <c r="I36" s="4">
        <v>372749.14668961766</v>
      </c>
      <c r="J36" s="4">
        <v>371235.63789448293</v>
      </c>
      <c r="K36" s="4">
        <v>367745.16700000002</v>
      </c>
      <c r="L36" s="4">
        <v>367418.48200000002</v>
      </c>
      <c r="M36" s="4">
        <v>370312.78200000001</v>
      </c>
      <c r="O36" s="26"/>
      <c r="P36" s="26"/>
      <c r="Q36" s="26"/>
    </row>
    <row r="37" spans="1:18" x14ac:dyDescent="0.2">
      <c r="A37" s="2" t="s">
        <v>5</v>
      </c>
      <c r="C37" s="4">
        <v>420241.27806295716</v>
      </c>
      <c r="D37" s="4">
        <v>432107.72321487998</v>
      </c>
      <c r="E37" s="4">
        <v>430920.38591078896</v>
      </c>
      <c r="F37" s="4">
        <v>437202.41611798992</v>
      </c>
      <c r="G37" s="4">
        <v>436879.96066809859</v>
      </c>
      <c r="H37" s="4">
        <v>439819.69299999991</v>
      </c>
      <c r="I37" s="4">
        <v>454612.87700000004</v>
      </c>
      <c r="J37" s="4">
        <v>456641.16000000003</v>
      </c>
      <c r="K37" s="4">
        <v>454594.527</v>
      </c>
      <c r="L37" s="4">
        <v>453249.72200000001</v>
      </c>
      <c r="M37" s="4">
        <v>456689.43700000003</v>
      </c>
      <c r="O37" s="26"/>
      <c r="P37" s="26"/>
      <c r="Q37" s="26"/>
    </row>
    <row r="38" spans="1:18" x14ac:dyDescent="0.2">
      <c r="A38" s="5" t="s">
        <v>183</v>
      </c>
    </row>
    <row r="39" spans="1:18" ht="14.3" thickBot="1" x14ac:dyDescent="0.3">
      <c r="A39" s="117" t="s">
        <v>100</v>
      </c>
      <c r="B39" s="123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8" ht="14.3" x14ac:dyDescent="0.25">
      <c r="A40" s="1" t="s">
        <v>101</v>
      </c>
      <c r="B40" s="46"/>
      <c r="C40" s="23">
        <f>C34</f>
        <v>2000</v>
      </c>
      <c r="D40" s="23">
        <f t="shared" ref="D40:M40" si="0">D34</f>
        <v>2001</v>
      </c>
      <c r="E40" s="23">
        <f t="shared" si="0"/>
        <v>2002</v>
      </c>
      <c r="F40" s="23">
        <f t="shared" si="0"/>
        <v>2003</v>
      </c>
      <c r="G40" s="23">
        <f t="shared" si="0"/>
        <v>2004</v>
      </c>
      <c r="H40" s="23">
        <f t="shared" si="0"/>
        <v>2005</v>
      </c>
      <c r="I40" s="23">
        <f t="shared" si="0"/>
        <v>2006</v>
      </c>
      <c r="J40" s="23">
        <f t="shared" si="0"/>
        <v>2007</v>
      </c>
      <c r="K40" s="23">
        <f t="shared" si="0"/>
        <v>2008</v>
      </c>
      <c r="L40" s="60" t="str">
        <f t="shared" si="0"/>
        <v>2009*</v>
      </c>
      <c r="M40" s="60" t="str">
        <f t="shared" si="0"/>
        <v>2010*</v>
      </c>
    </row>
    <row r="41" spans="1:18" ht="14.3" x14ac:dyDescent="0.25">
      <c r="A41" s="2">
        <v>870000</v>
      </c>
      <c r="B41" s="2" t="s">
        <v>9</v>
      </c>
      <c r="C41" s="13">
        <f t="shared" ref="C41:M41" si="1">C5-C11</f>
        <v>11700.735940060045</v>
      </c>
      <c r="D41" s="13">
        <f t="shared" si="1"/>
        <v>11757.552219052557</v>
      </c>
      <c r="E41" s="13">
        <f t="shared" si="1"/>
        <v>12564.168999999998</v>
      </c>
      <c r="F41" s="13">
        <f t="shared" si="1"/>
        <v>12830.013788215056</v>
      </c>
      <c r="G41" s="13">
        <f t="shared" si="1"/>
        <v>13417.705888404971</v>
      </c>
      <c r="H41" s="13">
        <f t="shared" si="1"/>
        <v>13561.093916166443</v>
      </c>
      <c r="I41" s="13">
        <f t="shared" si="1"/>
        <v>14451.435797945174</v>
      </c>
      <c r="J41" s="13">
        <f t="shared" si="1"/>
        <v>15209.184310527908</v>
      </c>
      <c r="K41" s="13">
        <f t="shared" si="1"/>
        <v>17468.361295343624</v>
      </c>
      <c r="L41" s="13">
        <f t="shared" si="1"/>
        <v>16636.87399916365</v>
      </c>
      <c r="M41" s="13">
        <f t="shared" si="1"/>
        <v>18336.493782508769</v>
      </c>
    </row>
    <row r="42" spans="1:18" ht="14.3" x14ac:dyDescent="0.25">
      <c r="A42" s="2">
        <v>880000</v>
      </c>
      <c r="B42" s="2" t="s">
        <v>10</v>
      </c>
      <c r="C42" s="13">
        <f t="shared" ref="C42:M42" si="2">C6-C12</f>
        <v>55861.508720265134</v>
      </c>
      <c r="D42" s="13">
        <f t="shared" si="2"/>
        <v>56918.959733578915</v>
      </c>
      <c r="E42" s="13">
        <f t="shared" si="2"/>
        <v>59938.827965796227</v>
      </c>
      <c r="F42" s="13">
        <f t="shared" si="2"/>
        <v>62066.456739446505</v>
      </c>
      <c r="G42" s="13">
        <f t="shared" si="2"/>
        <v>64227.685283837236</v>
      </c>
      <c r="H42" s="13">
        <f t="shared" si="2"/>
        <v>66230.583597191799</v>
      </c>
      <c r="I42" s="13">
        <f t="shared" si="2"/>
        <v>69310.996526887204</v>
      </c>
      <c r="J42" s="13">
        <f t="shared" si="2"/>
        <v>69936.728415522783</v>
      </c>
      <c r="K42" s="13">
        <f t="shared" si="2"/>
        <v>72217.003776580561</v>
      </c>
      <c r="L42" s="13">
        <f t="shared" si="2"/>
        <v>75482.034150454507</v>
      </c>
      <c r="M42" s="13">
        <f t="shared" si="2"/>
        <v>76782.468755816502</v>
      </c>
    </row>
    <row r="43" spans="1:18" ht="14.3" x14ac:dyDescent="0.25">
      <c r="A43" s="23" t="s">
        <v>21</v>
      </c>
      <c r="B43" s="46"/>
      <c r="C43" s="13">
        <f t="shared" ref="C43:M43" si="3">SUM(C41:C42)</f>
        <v>67562.244660325174</v>
      </c>
      <c r="D43" s="13">
        <f t="shared" si="3"/>
        <v>68676.511952631467</v>
      </c>
      <c r="E43" s="13">
        <f t="shared" si="3"/>
        <v>72502.996965796221</v>
      </c>
      <c r="F43" s="13">
        <f t="shared" si="3"/>
        <v>74896.470527661557</v>
      </c>
      <c r="G43" s="13">
        <f t="shared" si="3"/>
        <v>77645.391172242205</v>
      </c>
      <c r="H43" s="13">
        <f t="shared" si="3"/>
        <v>79791.677513358241</v>
      </c>
      <c r="I43" s="13">
        <f t="shared" si="3"/>
        <v>83762.432324832378</v>
      </c>
      <c r="J43" s="13">
        <f t="shared" si="3"/>
        <v>85145.912726050694</v>
      </c>
      <c r="K43" s="13">
        <f t="shared" si="3"/>
        <v>89685.365071924185</v>
      </c>
      <c r="L43" s="13">
        <f t="shared" si="3"/>
        <v>92118.908149618161</v>
      </c>
      <c r="M43" s="13">
        <f t="shared" si="3"/>
        <v>95118.962538325271</v>
      </c>
    </row>
    <row r="44" spans="1:18" ht="14.3" x14ac:dyDescent="0.25">
      <c r="A44" s="23"/>
      <c r="B44" s="4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8" ht="14.3" x14ac:dyDescent="0.25">
      <c r="A45" s="1" t="s">
        <v>102</v>
      </c>
      <c r="B45" s="46"/>
      <c r="C45" s="23">
        <f>C40</f>
        <v>2000</v>
      </c>
      <c r="D45" s="23">
        <f t="shared" ref="D45:M45" si="4">D40</f>
        <v>2001</v>
      </c>
      <c r="E45" s="23">
        <f t="shared" si="4"/>
        <v>2002</v>
      </c>
      <c r="F45" s="23">
        <f t="shared" si="4"/>
        <v>2003</v>
      </c>
      <c r="G45" s="23">
        <f t="shared" si="4"/>
        <v>2004</v>
      </c>
      <c r="H45" s="23">
        <f t="shared" si="4"/>
        <v>2005</v>
      </c>
      <c r="I45" s="23">
        <f t="shared" si="4"/>
        <v>2006</v>
      </c>
      <c r="J45" s="23">
        <f t="shared" si="4"/>
        <v>2007</v>
      </c>
      <c r="K45" s="23">
        <f t="shared" si="4"/>
        <v>2008</v>
      </c>
      <c r="L45" s="60" t="str">
        <f t="shared" si="4"/>
        <v>2009*</v>
      </c>
      <c r="M45" s="60" t="str">
        <f t="shared" si="4"/>
        <v>2010*</v>
      </c>
    </row>
    <row r="46" spans="1:18" ht="14.3" x14ac:dyDescent="0.25">
      <c r="A46" s="2">
        <v>870000</v>
      </c>
      <c r="B46" s="2" t="s">
        <v>9</v>
      </c>
      <c r="C46" s="13"/>
      <c r="D46" s="13">
        <f t="shared" ref="D46:M46" si="5">D17-D11</f>
        <v>11152.26388604543</v>
      </c>
      <c r="E46" s="13">
        <f t="shared" si="5"/>
        <v>12859.811498364361</v>
      </c>
      <c r="F46" s="13">
        <f t="shared" si="5"/>
        <v>13130.077920869873</v>
      </c>
      <c r="G46" s="13">
        <f t="shared" si="5"/>
        <v>13720.541162199725</v>
      </c>
      <c r="H46" s="13">
        <f t="shared" si="5"/>
        <v>12863.291911804565</v>
      </c>
      <c r="I46" s="13">
        <f t="shared" si="5"/>
        <v>13776.548065134608</v>
      </c>
      <c r="J46" s="13">
        <f t="shared" si="5"/>
        <v>17122.170009321795</v>
      </c>
      <c r="K46" s="13">
        <f t="shared" si="5"/>
        <v>16260.936357969478</v>
      </c>
      <c r="L46" s="13">
        <f t="shared" si="5"/>
        <v>16436.102515300245</v>
      </c>
      <c r="M46" s="13">
        <f t="shared" si="5"/>
        <v>17597.23672878055</v>
      </c>
    </row>
    <row r="47" spans="1:18" ht="14.3" x14ac:dyDescent="0.25">
      <c r="A47" s="2">
        <v>880000</v>
      </c>
      <c r="B47" s="2" t="s">
        <v>10</v>
      </c>
      <c r="C47" s="13"/>
      <c r="D47" s="13">
        <f t="shared" ref="D47:M47" si="6">D18-D12</f>
        <v>56430.169721731363</v>
      </c>
      <c r="E47" s="13">
        <f t="shared" si="6"/>
        <v>59647.682101218743</v>
      </c>
      <c r="F47" s="13">
        <f t="shared" si="6"/>
        <v>59799.739915587073</v>
      </c>
      <c r="G47" s="13">
        <f t="shared" si="6"/>
        <v>64516.136759643858</v>
      </c>
      <c r="H47" s="13">
        <f t="shared" si="6"/>
        <v>65977.003596771159</v>
      </c>
      <c r="I47" s="13">
        <f t="shared" si="6"/>
        <v>69439.807860634814</v>
      </c>
      <c r="J47" s="13">
        <f t="shared" si="6"/>
        <v>69324.546691816504</v>
      </c>
      <c r="K47" s="13">
        <f t="shared" si="6"/>
        <v>74445.674411386484</v>
      </c>
      <c r="L47" s="13">
        <f t="shared" si="6"/>
        <v>75409.67169239065</v>
      </c>
      <c r="M47" s="13">
        <f t="shared" si="6"/>
        <v>77362.989758053722</v>
      </c>
    </row>
    <row r="48" spans="1:18" ht="14.3" x14ac:dyDescent="0.25">
      <c r="A48" s="23" t="s">
        <v>21</v>
      </c>
      <c r="B48" s="46"/>
      <c r="C48" s="13"/>
      <c r="D48" s="13">
        <f t="shared" ref="D48:M48" si="7">SUM(D46:D47)</f>
        <v>67582.433607776795</v>
      </c>
      <c r="E48" s="13">
        <f t="shared" si="7"/>
        <v>72507.493599583104</v>
      </c>
      <c r="F48" s="13">
        <f t="shared" si="7"/>
        <v>72929.817836456947</v>
      </c>
      <c r="G48" s="13">
        <f t="shared" si="7"/>
        <v>78236.677921843584</v>
      </c>
      <c r="H48" s="13">
        <f t="shared" si="7"/>
        <v>78840.295508575728</v>
      </c>
      <c r="I48" s="13">
        <f t="shared" si="7"/>
        <v>83216.355925769429</v>
      </c>
      <c r="J48" s="13">
        <f t="shared" si="7"/>
        <v>86446.716701138299</v>
      </c>
      <c r="K48" s="13">
        <f t="shared" si="7"/>
        <v>90706.610769355961</v>
      </c>
      <c r="L48" s="13">
        <f t="shared" si="7"/>
        <v>91845.774207690891</v>
      </c>
      <c r="M48" s="13">
        <f t="shared" si="7"/>
        <v>94960.226486834275</v>
      </c>
    </row>
    <row r="49" spans="1:13" x14ac:dyDescent="0.2">
      <c r="A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4.3" thickBot="1" x14ac:dyDescent="0.3">
      <c r="A50" s="117" t="s">
        <v>99</v>
      </c>
      <c r="B50" s="123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ht="14.3" x14ac:dyDescent="0.25">
      <c r="A51" s="46"/>
      <c r="B51" s="46"/>
      <c r="C51" s="23">
        <f>C45</f>
        <v>2000</v>
      </c>
      <c r="D51" s="23">
        <f t="shared" ref="D51:M51" si="8">D45</f>
        <v>2001</v>
      </c>
      <c r="E51" s="23">
        <f t="shared" si="8"/>
        <v>2002</v>
      </c>
      <c r="F51" s="23">
        <f t="shared" si="8"/>
        <v>2003</v>
      </c>
      <c r="G51" s="23">
        <f t="shared" si="8"/>
        <v>2004</v>
      </c>
      <c r="H51" s="23">
        <f t="shared" si="8"/>
        <v>2005</v>
      </c>
      <c r="I51" s="23">
        <f t="shared" si="8"/>
        <v>2006</v>
      </c>
      <c r="J51" s="23">
        <f t="shared" si="8"/>
        <v>2007</v>
      </c>
      <c r="K51" s="23">
        <f t="shared" si="8"/>
        <v>2008</v>
      </c>
      <c r="L51" s="60" t="str">
        <f t="shared" si="8"/>
        <v>2009*</v>
      </c>
      <c r="M51" s="60" t="str">
        <f t="shared" si="8"/>
        <v>2010*</v>
      </c>
    </row>
    <row r="52" spans="1:13" ht="14.3" x14ac:dyDescent="0.25">
      <c r="A52" s="2">
        <v>870000</v>
      </c>
      <c r="B52" s="2" t="s">
        <v>9</v>
      </c>
      <c r="C52" s="13">
        <f t="shared" ref="C52:M52" si="9">+C23-C29</f>
        <v>11497.628000000001</v>
      </c>
      <c r="D52" s="13">
        <f t="shared" si="9"/>
        <v>12236.449999999999</v>
      </c>
      <c r="E52" s="13">
        <f t="shared" si="9"/>
        <v>12798.454000000002</v>
      </c>
      <c r="F52" s="13">
        <f t="shared" si="9"/>
        <v>13525.390000000001</v>
      </c>
      <c r="G52" s="13">
        <f t="shared" si="9"/>
        <v>14003.926000000001</v>
      </c>
      <c r="H52" s="13">
        <f t="shared" si="9"/>
        <v>13970.804</v>
      </c>
      <c r="I52" s="13">
        <f t="shared" si="9"/>
        <v>14795.393000000002</v>
      </c>
      <c r="J52" s="13">
        <f t="shared" si="9"/>
        <v>15727.566999999999</v>
      </c>
      <c r="K52" s="13">
        <f t="shared" si="9"/>
        <v>18097.650355207592</v>
      </c>
      <c r="L52" s="13">
        <f t="shared" si="9"/>
        <v>18273.371447551006</v>
      </c>
      <c r="M52" s="13">
        <f t="shared" si="9"/>
        <v>18814.268897749229</v>
      </c>
    </row>
    <row r="53" spans="1:13" ht="14.3" x14ac:dyDescent="0.25">
      <c r="A53" s="2">
        <v>880000</v>
      </c>
      <c r="B53" s="2" t="s">
        <v>10</v>
      </c>
      <c r="C53" s="13">
        <f t="shared" ref="C53:M53" si="10">+C24-C30</f>
        <v>53794.809000000001</v>
      </c>
      <c r="D53" s="13">
        <f t="shared" si="10"/>
        <v>57249.409</v>
      </c>
      <c r="E53" s="13">
        <f t="shared" si="10"/>
        <v>59821.575999999994</v>
      </c>
      <c r="F53" s="13">
        <f t="shared" si="10"/>
        <v>61823.523000000001</v>
      </c>
      <c r="G53" s="13">
        <f t="shared" si="10"/>
        <v>64317.375999999997</v>
      </c>
      <c r="H53" s="13">
        <f t="shared" si="10"/>
        <v>65563.703999999998</v>
      </c>
      <c r="I53" s="13">
        <f t="shared" si="10"/>
        <v>68339.266999999993</v>
      </c>
      <c r="J53" s="13">
        <f t="shared" si="10"/>
        <v>69344.317999999999</v>
      </c>
      <c r="K53" s="13">
        <f t="shared" si="10"/>
        <v>75774.833322570164</v>
      </c>
      <c r="L53" s="13">
        <f t="shared" si="10"/>
        <v>79031.299338637007</v>
      </c>
      <c r="M53" s="13">
        <f t="shared" si="10"/>
        <v>77311.571160499676</v>
      </c>
    </row>
    <row r="54" spans="1:13" ht="14.3" x14ac:dyDescent="0.25">
      <c r="A54" s="23" t="s">
        <v>21</v>
      </c>
      <c r="B54" s="46"/>
      <c r="C54" s="13">
        <f t="shared" ref="C54:M54" si="11">SUM(C52:C53)</f>
        <v>65292.437000000005</v>
      </c>
      <c r="D54" s="13">
        <f t="shared" si="11"/>
        <v>69485.858999999997</v>
      </c>
      <c r="E54" s="13">
        <f t="shared" si="11"/>
        <v>72620.03</v>
      </c>
      <c r="F54" s="13">
        <f t="shared" si="11"/>
        <v>75348.913</v>
      </c>
      <c r="G54" s="13">
        <f t="shared" si="11"/>
        <v>78321.301999999996</v>
      </c>
      <c r="H54" s="13">
        <f t="shared" si="11"/>
        <v>79534.508000000002</v>
      </c>
      <c r="I54" s="13">
        <f t="shared" si="11"/>
        <v>83134.659999999989</v>
      </c>
      <c r="J54" s="13">
        <f t="shared" si="11"/>
        <v>85071.884999999995</v>
      </c>
      <c r="K54" s="13">
        <f t="shared" si="11"/>
        <v>93872.483677777753</v>
      </c>
      <c r="L54" s="13">
        <f t="shared" si="11"/>
        <v>97304.670786188013</v>
      </c>
      <c r="M54" s="13">
        <f t="shared" si="11"/>
        <v>96125.840058248898</v>
      </c>
    </row>
    <row r="55" spans="1:13" ht="14.3" x14ac:dyDescent="0.25">
      <c r="A55" s="23"/>
      <c r="B55" s="4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4.3" thickBot="1" x14ac:dyDescent="0.3">
      <c r="A56" s="117" t="s">
        <v>97</v>
      </c>
      <c r="B56" s="123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4.3" x14ac:dyDescent="0.25">
      <c r="A57" s="1" t="s">
        <v>101</v>
      </c>
      <c r="B57" s="46"/>
      <c r="C57" s="23">
        <f>C51</f>
        <v>2000</v>
      </c>
      <c r="D57" s="23">
        <f t="shared" ref="D57:M57" si="12">D51</f>
        <v>2001</v>
      </c>
      <c r="E57" s="23">
        <f t="shared" si="12"/>
        <v>2002</v>
      </c>
      <c r="F57" s="23">
        <f t="shared" si="12"/>
        <v>2003</v>
      </c>
      <c r="G57" s="23">
        <f t="shared" si="12"/>
        <v>2004</v>
      </c>
      <c r="H57" s="23">
        <f t="shared" si="12"/>
        <v>2005</v>
      </c>
      <c r="I57" s="23">
        <f t="shared" si="12"/>
        <v>2006</v>
      </c>
      <c r="J57" s="23">
        <f t="shared" si="12"/>
        <v>2007</v>
      </c>
      <c r="K57" s="23">
        <f t="shared" si="12"/>
        <v>2008</v>
      </c>
      <c r="L57" s="60" t="str">
        <f t="shared" si="12"/>
        <v>2009*</v>
      </c>
      <c r="M57" s="60" t="str">
        <f t="shared" si="12"/>
        <v>2010*</v>
      </c>
    </row>
    <row r="58" spans="1:13" ht="14.3" x14ac:dyDescent="0.25">
      <c r="A58" s="2">
        <v>870000</v>
      </c>
      <c r="B58" s="2" t="s">
        <v>9</v>
      </c>
      <c r="C58" s="13">
        <f>C52</f>
        <v>11497.628000000001</v>
      </c>
      <c r="D58" s="13">
        <f>D41/C52*C58</f>
        <v>11757.552219052557</v>
      </c>
      <c r="E58" s="13">
        <f t="shared" ref="E58:M58" si="13">E41/D52*D58</f>
        <v>12072.445284907088</v>
      </c>
      <c r="F58" s="13">
        <f t="shared" si="13"/>
        <v>12102.214803665329</v>
      </c>
      <c r="G58" s="13">
        <f t="shared" si="13"/>
        <v>12005.861482284952</v>
      </c>
      <c r="H58" s="13">
        <f t="shared" si="13"/>
        <v>11626.212185479377</v>
      </c>
      <c r="I58" s="13">
        <f t="shared" si="13"/>
        <v>12026.183959902597</v>
      </c>
      <c r="J58" s="13">
        <f t="shared" si="13"/>
        <v>12362.527200086741</v>
      </c>
      <c r="K58" s="13">
        <f t="shared" si="13"/>
        <v>13730.864516719466</v>
      </c>
      <c r="L58" s="13">
        <f t="shared" si="13"/>
        <v>12622.55919307866</v>
      </c>
      <c r="M58" s="13">
        <f t="shared" si="13"/>
        <v>12666.161733074992</v>
      </c>
    </row>
    <row r="59" spans="1:13" ht="14.3" x14ac:dyDescent="0.25">
      <c r="A59" s="2">
        <v>880000</v>
      </c>
      <c r="B59" s="2" t="s">
        <v>10</v>
      </c>
      <c r="C59" s="13">
        <f>C53</f>
        <v>53794.809000000001</v>
      </c>
      <c r="D59" s="13">
        <f t="shared" ref="D59:M60" si="14">D42/C53*C59</f>
        <v>56918.959733578908</v>
      </c>
      <c r="E59" s="13">
        <f t="shared" si="14"/>
        <v>59592.855106383169</v>
      </c>
      <c r="F59" s="13">
        <f t="shared" si="14"/>
        <v>61829.152803336954</v>
      </c>
      <c r="G59" s="13">
        <f t="shared" si="14"/>
        <v>64233.534016154481</v>
      </c>
      <c r="H59" s="13">
        <f t="shared" si="14"/>
        <v>66144.247619803122</v>
      </c>
      <c r="I59" s="13">
        <f t="shared" si="14"/>
        <v>69924.721108644837</v>
      </c>
      <c r="J59" s="13">
        <f t="shared" si="14"/>
        <v>71559.243234295558</v>
      </c>
      <c r="K59" s="13">
        <f t="shared" si="14"/>
        <v>74523.685399867507</v>
      </c>
      <c r="L59" s="13">
        <f t="shared" si="14"/>
        <v>74235.720749451182</v>
      </c>
      <c r="M59" s="13">
        <f t="shared" si="14"/>
        <v>72123.348049569817</v>
      </c>
    </row>
    <row r="60" spans="1:13" ht="14.3" x14ac:dyDescent="0.25">
      <c r="A60" s="23" t="s">
        <v>21</v>
      </c>
      <c r="B60" s="46"/>
      <c r="C60" s="13">
        <f>+C54</f>
        <v>65292.437000000005</v>
      </c>
      <c r="D60" s="13">
        <f t="shared" si="14"/>
        <v>68676.511952631467</v>
      </c>
      <c r="E60" s="13">
        <f t="shared" si="14"/>
        <v>71658.50734784911</v>
      </c>
      <c r="F60" s="13">
        <f t="shared" si="14"/>
        <v>73904.806754202655</v>
      </c>
      <c r="G60" s="13">
        <f t="shared" si="14"/>
        <v>76157.271571243939</v>
      </c>
      <c r="H60" s="13">
        <f t="shared" si="14"/>
        <v>77587.020367842488</v>
      </c>
      <c r="I60" s="13">
        <f t="shared" si="14"/>
        <v>81711.419436287921</v>
      </c>
      <c r="J60" s="13">
        <f t="shared" si="14"/>
        <v>83688.240116022542</v>
      </c>
      <c r="K60" s="13">
        <f t="shared" si="14"/>
        <v>88226.684609519725</v>
      </c>
      <c r="L60" s="13">
        <f t="shared" si="14"/>
        <v>86578.574865316448</v>
      </c>
      <c r="M60" s="13">
        <f t="shared" si="14"/>
        <v>84633.80177639515</v>
      </c>
    </row>
    <row r="61" spans="1:13" ht="14.3" x14ac:dyDescent="0.25">
      <c r="A61" s="23"/>
      <c r="B61" s="4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4.3" x14ac:dyDescent="0.25">
      <c r="A62" s="1" t="s">
        <v>102</v>
      </c>
      <c r="B62" s="46"/>
      <c r="C62" s="23">
        <f>C57</f>
        <v>2000</v>
      </c>
      <c r="D62" s="23">
        <f t="shared" ref="D62:M62" si="15">D57</f>
        <v>2001</v>
      </c>
      <c r="E62" s="23">
        <f t="shared" si="15"/>
        <v>2002</v>
      </c>
      <c r="F62" s="23">
        <f t="shared" si="15"/>
        <v>2003</v>
      </c>
      <c r="G62" s="23">
        <f t="shared" si="15"/>
        <v>2004</v>
      </c>
      <c r="H62" s="23">
        <f t="shared" si="15"/>
        <v>2005</v>
      </c>
      <c r="I62" s="23">
        <f t="shared" si="15"/>
        <v>2006</v>
      </c>
      <c r="J62" s="23">
        <f t="shared" si="15"/>
        <v>2007</v>
      </c>
      <c r="K62" s="23">
        <f t="shared" si="15"/>
        <v>2008</v>
      </c>
      <c r="L62" s="60" t="str">
        <f t="shared" si="15"/>
        <v>2009*</v>
      </c>
      <c r="M62" s="60" t="str">
        <f t="shared" si="15"/>
        <v>2010*</v>
      </c>
    </row>
    <row r="63" spans="1:13" ht="14.3" x14ac:dyDescent="0.25">
      <c r="A63" s="2">
        <v>870000</v>
      </c>
      <c r="B63" s="2" t="s">
        <v>9</v>
      </c>
      <c r="C63" s="13">
        <f>C52</f>
        <v>11497.628000000001</v>
      </c>
      <c r="D63" s="13">
        <f>D46/C52*C63</f>
        <v>11152.26388604543</v>
      </c>
      <c r="E63" s="13">
        <f t="shared" ref="E63:M63" si="16">E46/D52*D63</f>
        <v>11720.393688901653</v>
      </c>
      <c r="F63" s="13">
        <f t="shared" si="16"/>
        <v>12024.083721248691</v>
      </c>
      <c r="G63" s="13">
        <f t="shared" si="16"/>
        <v>12197.573277748612</v>
      </c>
      <c r="H63" s="13">
        <f t="shared" si="16"/>
        <v>11204.068465322311</v>
      </c>
      <c r="I63" s="13">
        <f t="shared" si="16"/>
        <v>11048.282385006027</v>
      </c>
      <c r="J63" s="13">
        <f t="shared" si="16"/>
        <v>12785.775227942131</v>
      </c>
      <c r="K63" s="13">
        <f t="shared" si="16"/>
        <v>13219.379530786275</v>
      </c>
      <c r="L63" s="13">
        <f t="shared" si="16"/>
        <v>12005.706425538498</v>
      </c>
      <c r="M63" s="13">
        <f t="shared" si="16"/>
        <v>11561.482163969074</v>
      </c>
    </row>
    <row r="64" spans="1:13" ht="14.3" x14ac:dyDescent="0.25">
      <c r="A64" s="2">
        <v>880000</v>
      </c>
      <c r="B64" s="2" t="s">
        <v>10</v>
      </c>
      <c r="C64" s="13">
        <f>C53</f>
        <v>53794.809000000001</v>
      </c>
      <c r="D64" s="13">
        <f t="shared" ref="D64:M65" si="17">D47/C53*C64</f>
        <v>56430.16972173137</v>
      </c>
      <c r="E64" s="13">
        <f>E47/D53*D64</f>
        <v>58794.123525007075</v>
      </c>
      <c r="F64" s="13">
        <f t="shared" si="17"/>
        <v>58772.662481515414</v>
      </c>
      <c r="G64" s="13">
        <f t="shared" si="17"/>
        <v>61332.401428916273</v>
      </c>
      <c r="H64" s="13">
        <f t="shared" si="17"/>
        <v>62915.005576008298</v>
      </c>
      <c r="I64" s="13">
        <f t="shared" si="17"/>
        <v>66634.519287512871</v>
      </c>
      <c r="J64" s="13">
        <f t="shared" si="17"/>
        <v>67595.220821346142</v>
      </c>
      <c r="K64" s="13">
        <f t="shared" si="17"/>
        <v>72567.903848037095</v>
      </c>
      <c r="L64" s="13">
        <f t="shared" si="17"/>
        <v>72218.196525619715</v>
      </c>
      <c r="M64" s="13">
        <f t="shared" si="17"/>
        <v>70693.707998107464</v>
      </c>
    </row>
    <row r="65" spans="1:13" ht="14.3" x14ac:dyDescent="0.25">
      <c r="A65" s="23" t="s">
        <v>21</v>
      </c>
      <c r="B65" s="46"/>
      <c r="C65" s="13">
        <f>C54</f>
        <v>65292.437000000005</v>
      </c>
      <c r="D65" s="13">
        <f t="shared" si="17"/>
        <v>67582.433607776795</v>
      </c>
      <c r="E65" s="13">
        <f t="shared" si="17"/>
        <v>70521.296603099152</v>
      </c>
      <c r="F65" s="13">
        <f t="shared" si="17"/>
        <v>70822.131509099781</v>
      </c>
      <c r="G65" s="13">
        <f t="shared" si="17"/>
        <v>73536.406459053891</v>
      </c>
      <c r="H65" s="13">
        <f t="shared" si="17"/>
        <v>74023.69301611642</v>
      </c>
      <c r="I65" s="13">
        <f t="shared" si="17"/>
        <v>77450.431766913505</v>
      </c>
      <c r="J65" s="13">
        <f t="shared" si="17"/>
        <v>80536.030740189657</v>
      </c>
      <c r="K65" s="13">
        <f t="shared" si="17"/>
        <v>85870.324764277539</v>
      </c>
      <c r="L65" s="13">
        <f t="shared" si="17"/>
        <v>84016.382122293362</v>
      </c>
      <c r="M65" s="13">
        <f t="shared" si="17"/>
        <v>81992.103878222726</v>
      </c>
    </row>
    <row r="66" spans="1:13" ht="14.3" x14ac:dyDescent="0.25">
      <c r="A66" s="23"/>
      <c r="B66" s="4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4.3" thickBot="1" x14ac:dyDescent="0.3">
      <c r="A67" s="117" t="s">
        <v>103</v>
      </c>
      <c r="B67" s="123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14.3" x14ac:dyDescent="0.25">
      <c r="A68" s="1" t="s">
        <v>101</v>
      </c>
      <c r="B68" s="46"/>
      <c r="C68" s="23">
        <f>C62</f>
        <v>2000</v>
      </c>
      <c r="D68" s="23">
        <f t="shared" ref="D68:M68" si="18">D62</f>
        <v>2001</v>
      </c>
      <c r="E68" s="23">
        <f t="shared" si="18"/>
        <v>2002</v>
      </c>
      <c r="F68" s="23">
        <f t="shared" si="18"/>
        <v>2003</v>
      </c>
      <c r="G68" s="23">
        <f t="shared" si="18"/>
        <v>2004</v>
      </c>
      <c r="H68" s="23">
        <f t="shared" si="18"/>
        <v>2005</v>
      </c>
      <c r="I68" s="23">
        <f t="shared" si="18"/>
        <v>2006</v>
      </c>
      <c r="J68" s="23">
        <f t="shared" si="18"/>
        <v>2007</v>
      </c>
      <c r="K68" s="23">
        <f t="shared" si="18"/>
        <v>2008</v>
      </c>
      <c r="L68" s="60" t="str">
        <f t="shared" si="18"/>
        <v>2009*</v>
      </c>
      <c r="M68" s="60" t="str">
        <f t="shared" si="18"/>
        <v>2010*</v>
      </c>
    </row>
    <row r="69" spans="1:13" ht="14.3" x14ac:dyDescent="0.25">
      <c r="A69" s="2">
        <v>870000</v>
      </c>
      <c r="B69" s="2" t="s">
        <v>9</v>
      </c>
      <c r="C69" s="46">
        <f>C58/$C58</f>
        <v>1</v>
      </c>
      <c r="D69" s="46">
        <f t="shared" ref="D69:M69" si="19">D58/$C58</f>
        <v>1.0226067688963807</v>
      </c>
      <c r="E69" s="46">
        <f t="shared" si="19"/>
        <v>1.0499944236243413</v>
      </c>
      <c r="F69" s="46">
        <f t="shared" si="19"/>
        <v>1.0525836114775438</v>
      </c>
      <c r="G69" s="46">
        <f t="shared" si="19"/>
        <v>1.044203333268823</v>
      </c>
      <c r="H69" s="46">
        <f t="shared" si="19"/>
        <v>1.0111835402466818</v>
      </c>
      <c r="I69" s="46">
        <f t="shared" si="19"/>
        <v>1.0459708698091985</v>
      </c>
      <c r="J69" s="46">
        <f t="shared" si="19"/>
        <v>1.0752241418914179</v>
      </c>
      <c r="K69" s="46">
        <f t="shared" si="19"/>
        <v>1.1942345427004131</v>
      </c>
      <c r="L69" s="46">
        <f t="shared" si="19"/>
        <v>1.0978402843681025</v>
      </c>
      <c r="M69" s="46">
        <f t="shared" si="19"/>
        <v>1.1016325917898016</v>
      </c>
    </row>
    <row r="70" spans="1:13" ht="14.3" x14ac:dyDescent="0.25">
      <c r="A70" s="2">
        <v>880000</v>
      </c>
      <c r="B70" s="2" t="s">
        <v>10</v>
      </c>
      <c r="C70" s="46">
        <f t="shared" ref="C70:M71" si="20">C59/$C59</f>
        <v>1</v>
      </c>
      <c r="D70" s="46">
        <f t="shared" si="20"/>
        <v>1.0580753197502553</v>
      </c>
      <c r="E70" s="46">
        <f t="shared" si="20"/>
        <v>1.1077807731668528</v>
      </c>
      <c r="F70" s="46">
        <f t="shared" si="20"/>
        <v>1.1493516559067429</v>
      </c>
      <c r="G70" s="46">
        <f t="shared" si="20"/>
        <v>1.1940470690425629</v>
      </c>
      <c r="H70" s="46">
        <f t="shared" si="20"/>
        <v>1.229565618864882</v>
      </c>
      <c r="I70" s="46">
        <f t="shared" si="20"/>
        <v>1.2998414235218279</v>
      </c>
      <c r="J70" s="46">
        <f t="shared" si="20"/>
        <v>1.3302258073691748</v>
      </c>
      <c r="K70" s="46">
        <f t="shared" si="20"/>
        <v>1.3853322799206798</v>
      </c>
      <c r="L70" s="46">
        <f t="shared" si="20"/>
        <v>1.3799792606281245</v>
      </c>
      <c r="M70" s="46">
        <f t="shared" si="20"/>
        <v>1.3407120387688303</v>
      </c>
    </row>
    <row r="71" spans="1:13" ht="14.3" x14ac:dyDescent="0.25">
      <c r="A71" s="46" t="s">
        <v>21</v>
      </c>
      <c r="B71" s="46"/>
      <c r="C71" s="46">
        <f t="shared" si="20"/>
        <v>1</v>
      </c>
      <c r="D71" s="46">
        <f t="shared" si="20"/>
        <v>1.0518295090230965</v>
      </c>
      <c r="E71" s="46">
        <f t="shared" si="20"/>
        <v>1.0975008843344154</v>
      </c>
      <c r="F71" s="46">
        <f t="shared" si="20"/>
        <v>1.1319045535733741</v>
      </c>
      <c r="G71" s="46">
        <f t="shared" si="20"/>
        <v>1.1664026504515972</v>
      </c>
      <c r="H71" s="46">
        <f t="shared" si="20"/>
        <v>1.1883002677299743</v>
      </c>
      <c r="I71" s="46">
        <f t="shared" si="20"/>
        <v>1.2514683658734918</v>
      </c>
      <c r="J71" s="46">
        <f t="shared" si="20"/>
        <v>1.2817447772093808</v>
      </c>
      <c r="K71" s="46">
        <f t="shared" si="20"/>
        <v>1.3512542748177667</v>
      </c>
      <c r="L71" s="46">
        <f t="shared" si="20"/>
        <v>1.3260123046918351</v>
      </c>
      <c r="M71" s="46">
        <f t="shared" si="20"/>
        <v>1.2962267249481765</v>
      </c>
    </row>
    <row r="72" spans="1:13" ht="14.3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3" x14ac:dyDescent="0.25">
      <c r="A73" s="1" t="s">
        <v>102</v>
      </c>
      <c r="B73" s="46"/>
      <c r="C73" s="23">
        <f>C68</f>
        <v>2000</v>
      </c>
      <c r="D73" s="23">
        <f t="shared" ref="D73:M73" si="21">D68</f>
        <v>2001</v>
      </c>
      <c r="E73" s="23">
        <f t="shared" si="21"/>
        <v>2002</v>
      </c>
      <c r="F73" s="23">
        <f t="shared" si="21"/>
        <v>2003</v>
      </c>
      <c r="G73" s="23">
        <f t="shared" si="21"/>
        <v>2004</v>
      </c>
      <c r="H73" s="23">
        <f t="shared" si="21"/>
        <v>2005</v>
      </c>
      <c r="I73" s="23">
        <f t="shared" si="21"/>
        <v>2006</v>
      </c>
      <c r="J73" s="23">
        <f t="shared" si="21"/>
        <v>2007</v>
      </c>
      <c r="K73" s="23">
        <f t="shared" si="21"/>
        <v>2008</v>
      </c>
      <c r="L73" s="60" t="str">
        <f t="shared" si="21"/>
        <v>2009*</v>
      </c>
      <c r="M73" s="60" t="str">
        <f t="shared" si="21"/>
        <v>2010*</v>
      </c>
    </row>
    <row r="74" spans="1:13" ht="14.3" x14ac:dyDescent="0.25">
      <c r="A74" s="2">
        <v>870000</v>
      </c>
      <c r="B74" s="2" t="s">
        <v>9</v>
      </c>
      <c r="C74" s="46">
        <f>C63/$C63</f>
        <v>1</v>
      </c>
      <c r="D74" s="46">
        <f t="shared" ref="D74:M74" si="22">D63/$C63</f>
        <v>0.96996214228234112</v>
      </c>
      <c r="E74" s="46">
        <f t="shared" si="22"/>
        <v>1.0193749257587437</v>
      </c>
      <c r="F74" s="46">
        <f t="shared" si="22"/>
        <v>1.0457882026839527</v>
      </c>
      <c r="G74" s="46">
        <f t="shared" si="22"/>
        <v>1.0608773633786561</v>
      </c>
      <c r="H74" s="46">
        <f t="shared" si="22"/>
        <v>0.97446781765093726</v>
      </c>
      <c r="I74" s="46">
        <f t="shared" si="22"/>
        <v>0.96091840725809063</v>
      </c>
      <c r="J74" s="46">
        <f t="shared" si="22"/>
        <v>1.1120359110541871</v>
      </c>
      <c r="K74" s="46">
        <f t="shared" si="22"/>
        <v>1.1497484116538015</v>
      </c>
      <c r="L74" s="46">
        <f t="shared" si="22"/>
        <v>1.0441898472918498</v>
      </c>
      <c r="M74" s="46">
        <f t="shared" si="22"/>
        <v>1.0055536815044872</v>
      </c>
    </row>
    <row r="75" spans="1:13" ht="14.3" x14ac:dyDescent="0.25">
      <c r="A75" s="2">
        <v>880000</v>
      </c>
      <c r="B75" s="2" t="s">
        <v>10</v>
      </c>
      <c r="C75" s="46">
        <f t="shared" ref="C75:M76" si="23">C64/$C64</f>
        <v>1</v>
      </c>
      <c r="D75" s="46">
        <f t="shared" si="23"/>
        <v>1.0489891268455172</v>
      </c>
      <c r="E75" s="46">
        <f t="shared" si="23"/>
        <v>1.0929330286312027</v>
      </c>
      <c r="F75" s="46">
        <f t="shared" si="23"/>
        <v>1.0925340859843078</v>
      </c>
      <c r="G75" s="46">
        <f t="shared" si="23"/>
        <v>1.1401174680054402</v>
      </c>
      <c r="H75" s="46">
        <f t="shared" si="23"/>
        <v>1.1695367405432799</v>
      </c>
      <c r="I75" s="46">
        <f t="shared" si="23"/>
        <v>1.2386793544989232</v>
      </c>
      <c r="J75" s="46">
        <f t="shared" si="23"/>
        <v>1.2565379834575887</v>
      </c>
      <c r="K75" s="46">
        <f t="shared" si="23"/>
        <v>1.3489759550598477</v>
      </c>
      <c r="L75" s="46">
        <f t="shared" si="23"/>
        <v>1.3424751917163553</v>
      </c>
      <c r="M75" s="46">
        <f>M64/$C64</f>
        <v>1.3141362393926794</v>
      </c>
    </row>
    <row r="76" spans="1:13" ht="14.3" x14ac:dyDescent="0.25">
      <c r="A76" s="46" t="s">
        <v>21</v>
      </c>
      <c r="B76" s="46"/>
      <c r="C76" s="46">
        <f t="shared" si="23"/>
        <v>1</v>
      </c>
      <c r="D76" s="46">
        <f t="shared" si="23"/>
        <v>1.0350729228835001</v>
      </c>
      <c r="E76" s="46">
        <f t="shared" si="23"/>
        <v>1.0800836948864252</v>
      </c>
      <c r="F76" s="46">
        <f t="shared" si="23"/>
        <v>1.0846911949250688</v>
      </c>
      <c r="G76" s="46">
        <f t="shared" si="23"/>
        <v>1.12626224165984</v>
      </c>
      <c r="H76" s="46">
        <f t="shared" si="23"/>
        <v>1.1337253810286851</v>
      </c>
      <c r="I76" s="46">
        <f t="shared" si="23"/>
        <v>1.1862083163921957</v>
      </c>
      <c r="J76" s="46">
        <f t="shared" si="23"/>
        <v>1.2334664540119655</v>
      </c>
      <c r="K76" s="46">
        <f t="shared" si="23"/>
        <v>1.3151649518653674</v>
      </c>
      <c r="L76" s="46">
        <f t="shared" si="23"/>
        <v>1.2867705048640374</v>
      </c>
      <c r="M76" s="46">
        <f t="shared" si="23"/>
        <v>1.2557672472574843</v>
      </c>
    </row>
    <row r="77" spans="1:13" ht="14.3" x14ac:dyDescent="0.25">
      <c r="A77" s="23"/>
      <c r="B77" s="4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4.3" thickBot="1" x14ac:dyDescent="0.3">
      <c r="A78" s="117" t="s">
        <v>98</v>
      </c>
      <c r="B78" s="123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3.6" x14ac:dyDescent="0.25">
      <c r="A79" s="23"/>
      <c r="B79" s="23"/>
      <c r="C79" s="23">
        <f>C73</f>
        <v>2000</v>
      </c>
      <c r="D79" s="23">
        <f t="shared" ref="D79:M79" si="24">D73</f>
        <v>2001</v>
      </c>
      <c r="E79" s="23">
        <f t="shared" si="24"/>
        <v>2002</v>
      </c>
      <c r="F79" s="23">
        <f t="shared" si="24"/>
        <v>2003</v>
      </c>
      <c r="G79" s="23">
        <f t="shared" si="24"/>
        <v>2004</v>
      </c>
      <c r="H79" s="23">
        <f t="shared" si="24"/>
        <v>2005</v>
      </c>
      <c r="I79" s="23">
        <f t="shared" si="24"/>
        <v>2006</v>
      </c>
      <c r="J79" s="23">
        <f t="shared" si="24"/>
        <v>2007</v>
      </c>
      <c r="K79" s="23">
        <f t="shared" si="24"/>
        <v>2008</v>
      </c>
      <c r="L79" s="60" t="str">
        <f t="shared" si="24"/>
        <v>2009*</v>
      </c>
      <c r="M79" s="60" t="str">
        <f t="shared" si="24"/>
        <v>2010*</v>
      </c>
    </row>
    <row r="80" spans="1:13" ht="14.3" x14ac:dyDescent="0.25">
      <c r="A80" s="2">
        <v>870000</v>
      </c>
      <c r="B80" s="2" t="s">
        <v>9</v>
      </c>
      <c r="C80" s="46">
        <f>C35/$C35</f>
        <v>1</v>
      </c>
      <c r="D80" s="46">
        <f t="shared" ref="D80:M80" si="25">D35/$C35</f>
        <v>1.0284958527445807</v>
      </c>
      <c r="E80" s="46">
        <f t="shared" si="25"/>
        <v>1.035487016072034</v>
      </c>
      <c r="F80" s="46">
        <f t="shared" si="25"/>
        <v>1.066866449315603</v>
      </c>
      <c r="G80" s="46">
        <f t="shared" si="25"/>
        <v>1.0605745729782117</v>
      </c>
      <c r="H80" s="46">
        <f t="shared" si="25"/>
        <v>1.046843124594643</v>
      </c>
      <c r="I80" s="46">
        <f t="shared" si="25"/>
        <v>1.1001732264921946</v>
      </c>
      <c r="J80" s="46">
        <f t="shared" si="25"/>
        <v>1.1477716500192343</v>
      </c>
      <c r="K80" s="46">
        <f t="shared" si="25"/>
        <v>1.1671755030916797</v>
      </c>
      <c r="L80" s="46">
        <f t="shared" si="25"/>
        <v>1.1534929068905369</v>
      </c>
      <c r="M80" s="46">
        <f t="shared" si="25"/>
        <v>1.160822782747063</v>
      </c>
    </row>
    <row r="81" spans="1:16" ht="14.3" x14ac:dyDescent="0.25">
      <c r="A81" s="2">
        <v>880000</v>
      </c>
      <c r="B81" s="2" t="s">
        <v>10</v>
      </c>
      <c r="C81" s="46">
        <f>C36/$C36</f>
        <v>1</v>
      </c>
      <c r="D81" s="46">
        <f t="shared" ref="D81:M81" si="26">D36/$C36</f>
        <v>1.0281815712255507</v>
      </c>
      <c r="E81" s="46">
        <f t="shared" si="26"/>
        <v>1.0232440535789156</v>
      </c>
      <c r="F81" s="46">
        <f t="shared" si="26"/>
        <v>1.0346573921750981</v>
      </c>
      <c r="G81" s="46">
        <f t="shared" si="26"/>
        <v>1.0350787597740281</v>
      </c>
      <c r="H81" s="46">
        <f t="shared" si="26"/>
        <v>1.0465337264198347</v>
      </c>
      <c r="I81" s="46">
        <f t="shared" si="26"/>
        <v>1.0778348116530638</v>
      </c>
      <c r="J81" s="46">
        <f t="shared" si="26"/>
        <v>1.0734583765045813</v>
      </c>
      <c r="K81" s="46">
        <f t="shared" si="26"/>
        <v>1.0633653928651896</v>
      </c>
      <c r="L81" s="46">
        <f t="shared" si="26"/>
        <v>1.0624207563218953</v>
      </c>
      <c r="M81" s="46">
        <f t="shared" si="26"/>
        <v>1.0707898627922181</v>
      </c>
    </row>
    <row r="82" spans="1:16" ht="14.3" x14ac:dyDescent="0.25">
      <c r="A82" s="23" t="s">
        <v>21</v>
      </c>
      <c r="B82" s="46"/>
      <c r="C82" s="46">
        <f>C37/$C37</f>
        <v>1</v>
      </c>
      <c r="D82" s="46">
        <f t="shared" ref="D82:M82" si="27">D37/$C37</f>
        <v>1.0282372193579352</v>
      </c>
      <c r="E82" s="46">
        <f t="shared" si="27"/>
        <v>1.0254118488718091</v>
      </c>
      <c r="F82" s="46">
        <f t="shared" si="27"/>
        <v>1.0403604760893854</v>
      </c>
      <c r="G82" s="46">
        <f t="shared" si="27"/>
        <v>1.0395931658161595</v>
      </c>
      <c r="H82" s="46">
        <f t="shared" si="27"/>
        <v>1.0465885098848136</v>
      </c>
      <c r="I82" s="46">
        <f t="shared" si="27"/>
        <v>1.0817901542073018</v>
      </c>
      <c r="J82" s="46">
        <f t="shared" si="27"/>
        <v>1.0866166267740831</v>
      </c>
      <c r="K82" s="46">
        <f t="shared" si="27"/>
        <v>1.0817464888156378</v>
      </c>
      <c r="L82" s="46">
        <f t="shared" si="27"/>
        <v>1.0785464105030105</v>
      </c>
      <c r="M82" s="46">
        <f t="shared" si="27"/>
        <v>1.0867315060173182</v>
      </c>
    </row>
    <row r="83" spans="1:16" ht="14.3" x14ac:dyDescent="0.25">
      <c r="C83" s="6"/>
      <c r="D83" s="6"/>
      <c r="E83" s="6"/>
      <c r="F83" s="6"/>
      <c r="G83" s="6"/>
      <c r="H83" s="4"/>
      <c r="I83" s="6"/>
      <c r="J83" s="6"/>
      <c r="K83" s="6"/>
      <c r="L83" s="6"/>
      <c r="M83" s="6"/>
    </row>
    <row r="84" spans="1:16" ht="14.3" thickBot="1" x14ac:dyDescent="0.3">
      <c r="A84" s="117" t="s">
        <v>104</v>
      </c>
      <c r="B84" s="123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6" ht="14.3" x14ac:dyDescent="0.25">
      <c r="A85" s="1" t="s">
        <v>101</v>
      </c>
      <c r="B85" s="46"/>
      <c r="C85" s="1">
        <f>C79</f>
        <v>2000</v>
      </c>
      <c r="D85" s="1">
        <f t="shared" ref="D85:M85" si="28">D79</f>
        <v>2001</v>
      </c>
      <c r="E85" s="1">
        <f t="shared" si="28"/>
        <v>2002</v>
      </c>
      <c r="F85" s="1">
        <f t="shared" si="28"/>
        <v>2003</v>
      </c>
      <c r="G85" s="1">
        <f t="shared" si="28"/>
        <v>2004</v>
      </c>
      <c r="H85" s="1">
        <f t="shared" si="28"/>
        <v>2005</v>
      </c>
      <c r="I85" s="1">
        <f t="shared" si="28"/>
        <v>2006</v>
      </c>
      <c r="J85" s="1">
        <f t="shared" si="28"/>
        <v>2007</v>
      </c>
      <c r="K85" s="1">
        <f t="shared" si="28"/>
        <v>2008</v>
      </c>
      <c r="L85" s="40" t="str">
        <f t="shared" si="28"/>
        <v>2009*</v>
      </c>
      <c r="M85" s="40" t="str">
        <f t="shared" si="28"/>
        <v>2010*</v>
      </c>
    </row>
    <row r="86" spans="1:16" ht="14.3" x14ac:dyDescent="0.25">
      <c r="A86" s="2">
        <v>870000</v>
      </c>
      <c r="B86" s="2" t="s">
        <v>9</v>
      </c>
      <c r="C86" s="46">
        <f>C69/C80</f>
        <v>1</v>
      </c>
      <c r="D86" s="46">
        <f t="shared" ref="D86:M86" si="29">D69/D80</f>
        <v>0.99427408109377913</v>
      </c>
      <c r="E86" s="46">
        <f t="shared" si="29"/>
        <v>1.0140102264220936</v>
      </c>
      <c r="F86" s="46">
        <f t="shared" si="29"/>
        <v>0.98661234698380318</v>
      </c>
      <c r="G86" s="46">
        <f t="shared" si="29"/>
        <v>0.98456380142754463</v>
      </c>
      <c r="H86" s="46">
        <f t="shared" si="29"/>
        <v>0.96593607627525924</v>
      </c>
      <c r="I86" s="46">
        <f t="shared" si="29"/>
        <v>0.95073288880532425</v>
      </c>
      <c r="J86" s="46">
        <f t="shared" si="29"/>
        <v>0.93679273387994844</v>
      </c>
      <c r="K86" s="46">
        <f t="shared" si="29"/>
        <v>1.0231833512073016</v>
      </c>
      <c r="L86" s="46">
        <f t="shared" si="29"/>
        <v>0.95175295644213653</v>
      </c>
      <c r="M86" s="46">
        <f t="shared" si="29"/>
        <v>0.94901014018936714</v>
      </c>
    </row>
    <row r="87" spans="1:16" ht="14.3" x14ac:dyDescent="0.25">
      <c r="A87" s="2">
        <v>880000</v>
      </c>
      <c r="B87" s="2" t="s">
        <v>10</v>
      </c>
      <c r="C87" s="46">
        <f>C70/C81</f>
        <v>1</v>
      </c>
      <c r="D87" s="46">
        <f t="shared" ref="D87:M87" si="30">D70/D81</f>
        <v>1.0290743866271328</v>
      </c>
      <c r="E87" s="46">
        <f t="shared" si="30"/>
        <v>1.0826163800241595</v>
      </c>
      <c r="F87" s="46">
        <f t="shared" si="30"/>
        <v>1.1108524083421758</v>
      </c>
      <c r="G87" s="46">
        <f t="shared" si="30"/>
        <v>1.1535808823893168</v>
      </c>
      <c r="H87" s="46">
        <f t="shared" si="30"/>
        <v>1.1748934485572622</v>
      </c>
      <c r="I87" s="46">
        <f t="shared" si="30"/>
        <v>1.2059746163962499</v>
      </c>
      <c r="J87" s="46">
        <f t="shared" si="30"/>
        <v>1.2391964481200335</v>
      </c>
      <c r="K87" s="46">
        <f t="shared" si="30"/>
        <v>1.3027810470566143</v>
      </c>
      <c r="L87" s="46">
        <f t="shared" si="30"/>
        <v>1.2989008849992898</v>
      </c>
      <c r="M87" s="46">
        <f t="shared" si="30"/>
        <v>1.2520776347963889</v>
      </c>
    </row>
    <row r="88" spans="1:16" ht="14.3" x14ac:dyDescent="0.25">
      <c r="A88" s="23" t="s">
        <v>21</v>
      </c>
      <c r="B88" s="46"/>
      <c r="C88" s="46">
        <f>C71/C82</f>
        <v>1</v>
      </c>
      <c r="D88" s="46">
        <f t="shared" ref="D88:M88" si="31">D71/D82</f>
        <v>1.0229444035102067</v>
      </c>
      <c r="E88" s="46">
        <f t="shared" si="31"/>
        <v>1.0703025184874946</v>
      </c>
      <c r="F88" s="46">
        <f t="shared" si="31"/>
        <v>1.0879926521508141</v>
      </c>
      <c r="G88" s="46">
        <f t="shared" si="31"/>
        <v>1.1219799136866033</v>
      </c>
      <c r="H88" s="46">
        <f t="shared" si="31"/>
        <v>1.1354035100774778</v>
      </c>
      <c r="I88" s="46">
        <f t="shared" si="31"/>
        <v>1.1568494693783973</v>
      </c>
      <c r="J88" s="46">
        <f t="shared" si="31"/>
        <v>1.1795740518112525</v>
      </c>
      <c r="K88" s="46">
        <f t="shared" si="31"/>
        <v>1.2491413550111934</v>
      </c>
      <c r="L88" s="46">
        <f t="shared" si="31"/>
        <v>1.2294438994733772</v>
      </c>
      <c r="M88" s="46">
        <f t="shared" si="31"/>
        <v>1.1927755087350158</v>
      </c>
    </row>
    <row r="89" spans="1:16" ht="14.3" x14ac:dyDescent="0.25">
      <c r="A89" s="23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6" ht="14.3" x14ac:dyDescent="0.25">
      <c r="A90" s="1" t="s">
        <v>102</v>
      </c>
      <c r="B90" s="46"/>
      <c r="C90" s="1">
        <f>C85</f>
        <v>2000</v>
      </c>
      <c r="D90" s="1">
        <f t="shared" ref="D90:M90" si="32">D85</f>
        <v>2001</v>
      </c>
      <c r="E90" s="1">
        <f t="shared" si="32"/>
        <v>2002</v>
      </c>
      <c r="F90" s="1">
        <f t="shared" si="32"/>
        <v>2003</v>
      </c>
      <c r="G90" s="1">
        <f t="shared" si="32"/>
        <v>2004</v>
      </c>
      <c r="H90" s="1">
        <f t="shared" si="32"/>
        <v>2005</v>
      </c>
      <c r="I90" s="1">
        <f t="shared" si="32"/>
        <v>2006</v>
      </c>
      <c r="J90" s="1">
        <f t="shared" si="32"/>
        <v>2007</v>
      </c>
      <c r="K90" s="1">
        <f t="shared" si="32"/>
        <v>2008</v>
      </c>
      <c r="L90" s="40" t="str">
        <f t="shared" si="32"/>
        <v>2009*</v>
      </c>
      <c r="M90" s="40" t="str">
        <f t="shared" si="32"/>
        <v>2010*</v>
      </c>
    </row>
    <row r="91" spans="1:16" ht="14.3" x14ac:dyDescent="0.25">
      <c r="A91" s="2">
        <v>870000</v>
      </c>
      <c r="B91" s="2" t="s">
        <v>9</v>
      </c>
      <c r="C91" s="46">
        <f>C74/C80</f>
        <v>1</v>
      </c>
      <c r="D91" s="46">
        <f t="shared" ref="D91:M91" si="33">D74/D80</f>
        <v>0.94308804424826786</v>
      </c>
      <c r="E91" s="46">
        <f t="shared" si="33"/>
        <v>0.98444008465271815</v>
      </c>
      <c r="F91" s="46">
        <f t="shared" si="33"/>
        <v>0.9802428442236869</v>
      </c>
      <c r="G91" s="46">
        <f t="shared" si="33"/>
        <v>1.0002854965677652</v>
      </c>
      <c r="H91" s="46">
        <f t="shared" si="33"/>
        <v>0.93086327335652053</v>
      </c>
      <c r="I91" s="46">
        <f t="shared" si="33"/>
        <v>0.87342464270094478</v>
      </c>
      <c r="J91" s="46">
        <f t="shared" si="33"/>
        <v>0.96886511444637236</v>
      </c>
      <c r="K91" s="46">
        <f t="shared" si="33"/>
        <v>0.98506900513957296</v>
      </c>
      <c r="L91" s="46">
        <f t="shared" si="33"/>
        <v>0.90524167166893588</v>
      </c>
      <c r="M91" s="46">
        <f t="shared" si="33"/>
        <v>0.86624220031662835</v>
      </c>
    </row>
    <row r="92" spans="1:16" ht="14.3" x14ac:dyDescent="0.25">
      <c r="A92" s="2">
        <v>880000</v>
      </c>
      <c r="B92" s="2" t="s">
        <v>10</v>
      </c>
      <c r="C92" s="46">
        <f>C75/C81</f>
        <v>1</v>
      </c>
      <c r="D92" s="46">
        <f t="shared" ref="D92:M92" si="34">D75/D81</f>
        <v>1.0202372384433662</v>
      </c>
      <c r="E92" s="46">
        <f t="shared" si="34"/>
        <v>1.0681059174578555</v>
      </c>
      <c r="F92" s="46">
        <f t="shared" si="34"/>
        <v>1.0559380276475279</v>
      </c>
      <c r="G92" s="46">
        <f t="shared" si="34"/>
        <v>1.101478952436763</v>
      </c>
      <c r="H92" s="46">
        <f t="shared" si="34"/>
        <v>1.1175337316115319</v>
      </c>
      <c r="I92" s="46">
        <f t="shared" si="34"/>
        <v>1.1492293077815643</v>
      </c>
      <c r="J92" s="46">
        <f t="shared" si="34"/>
        <v>1.1705511931903267</v>
      </c>
      <c r="K92" s="46">
        <f t="shared" si="34"/>
        <v>1.2685911767591884</v>
      </c>
      <c r="L92" s="46">
        <f t="shared" si="34"/>
        <v>1.2636003049902842</v>
      </c>
      <c r="M92" s="46">
        <f t="shared" si="34"/>
        <v>1.2272587601510396</v>
      </c>
    </row>
    <row r="93" spans="1:16" ht="14.3" x14ac:dyDescent="0.25">
      <c r="A93" s="23" t="s">
        <v>21</v>
      </c>
      <c r="B93" s="46"/>
      <c r="C93" s="46">
        <f>C76/C82</f>
        <v>1</v>
      </c>
      <c r="D93" s="46">
        <f t="shared" ref="D93:M93" si="35">D76/D82</f>
        <v>1.006647982972094</v>
      </c>
      <c r="E93" s="46">
        <f t="shared" si="35"/>
        <v>1.0533169633984314</v>
      </c>
      <c r="F93" s="46">
        <f t="shared" si="35"/>
        <v>1.0426109217473527</v>
      </c>
      <c r="G93" s="46">
        <f t="shared" si="35"/>
        <v>1.083368262406418</v>
      </c>
      <c r="H93" s="46">
        <f t="shared" si="35"/>
        <v>1.083258004765848</v>
      </c>
      <c r="I93" s="46">
        <f t="shared" si="35"/>
        <v>1.0965234909735408</v>
      </c>
      <c r="J93" s="46">
        <f t="shared" si="35"/>
        <v>1.1351441010744019</v>
      </c>
      <c r="K93" s="46">
        <f t="shared" si="35"/>
        <v>1.2157792657180615</v>
      </c>
      <c r="L93" s="46">
        <f t="shared" si="35"/>
        <v>1.1930599298586657</v>
      </c>
      <c r="M93" s="46">
        <f t="shared" si="35"/>
        <v>1.1555450820227462</v>
      </c>
      <c r="P93" s="62"/>
    </row>
    <row r="94" spans="1:16" ht="14.3" thickBot="1" x14ac:dyDescent="0.3">
      <c r="A94" s="117" t="s">
        <v>151</v>
      </c>
      <c r="B94" s="123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6" ht="13.6" x14ac:dyDescent="0.25">
      <c r="A95" s="1" t="s">
        <v>7</v>
      </c>
      <c r="C95" s="1">
        <f>C90</f>
        <v>2000</v>
      </c>
      <c r="D95" s="1">
        <f t="shared" ref="D95:M95" si="36">D4</f>
        <v>2001</v>
      </c>
      <c r="E95" s="1">
        <f t="shared" si="36"/>
        <v>2002</v>
      </c>
      <c r="F95" s="1">
        <f t="shared" si="36"/>
        <v>2003</v>
      </c>
      <c r="G95" s="1">
        <f t="shared" si="36"/>
        <v>2004</v>
      </c>
      <c r="H95" s="1">
        <f t="shared" si="36"/>
        <v>2005</v>
      </c>
      <c r="I95" s="1">
        <f t="shared" si="36"/>
        <v>2006</v>
      </c>
      <c r="J95" s="1">
        <f t="shared" si="36"/>
        <v>2007</v>
      </c>
      <c r="K95" s="1">
        <f t="shared" si="36"/>
        <v>2008</v>
      </c>
      <c r="L95" s="40" t="str">
        <f t="shared" si="36"/>
        <v>2009*</v>
      </c>
      <c r="M95" s="40" t="str">
        <f t="shared" si="36"/>
        <v>2010*</v>
      </c>
    </row>
    <row r="96" spans="1:16" x14ac:dyDescent="0.2">
      <c r="A96" s="2">
        <f>A86</f>
        <v>870000</v>
      </c>
      <c r="B96" s="2" t="str">
        <f>B86</f>
        <v>Plehjehjem mv.</v>
      </c>
      <c r="C96" s="25">
        <f t="shared" ref="C96:M96" si="37">(C58*1000)/C35</f>
        <v>154.51754331017503</v>
      </c>
      <c r="D96" s="25">
        <f t="shared" si="37"/>
        <v>153.63278838759251</v>
      </c>
      <c r="E96" s="25">
        <f t="shared" si="37"/>
        <v>156.68236907813625</v>
      </c>
      <c r="F96" s="25">
        <f t="shared" si="37"/>
        <v>152.44891605542327</v>
      </c>
      <c r="G96" s="25">
        <f t="shared" si="37"/>
        <v>152.13237982871121</v>
      </c>
      <c r="H96" s="25">
        <f t="shared" si="37"/>
        <v>149.25406950072289</v>
      </c>
      <c r="I96" s="25">
        <f t="shared" si="37"/>
        <v>146.90491032238455</v>
      </c>
      <c r="J96" s="25">
        <f t="shared" si="37"/>
        <v>144.75091182995223</v>
      </c>
      <c r="K96" s="25">
        <f t="shared" si="37"/>
        <v>158.09977778442428</v>
      </c>
      <c r="L96" s="25">
        <f t="shared" si="37"/>
        <v>147.06252866763498</v>
      </c>
      <c r="M96" s="25">
        <f t="shared" si="37"/>
        <v>146.63871543850584</v>
      </c>
    </row>
    <row r="97" spans="1:13" x14ac:dyDescent="0.2">
      <c r="A97" s="2">
        <f>A87</f>
        <v>880000</v>
      </c>
      <c r="B97" s="2" t="str">
        <f>B87</f>
        <v>Daginstitutioner, -centre mv.</v>
      </c>
      <c r="C97" s="25">
        <f t="shared" ref="C97:M97" si="38">(C59*1000)/C36</f>
        <v>155.55211418017859</v>
      </c>
      <c r="D97" s="25">
        <f t="shared" si="38"/>
        <v>160.074696488521</v>
      </c>
      <c r="E97" s="25">
        <f t="shared" si="38"/>
        <v>168.40326675884967</v>
      </c>
      <c r="F97" s="25">
        <f t="shared" si="38"/>
        <v>172.79544065976847</v>
      </c>
      <c r="G97" s="25">
        <f t="shared" si="38"/>
        <v>179.44194513349416</v>
      </c>
      <c r="H97" s="25">
        <f t="shared" si="38"/>
        <v>182.75715985952303</v>
      </c>
      <c r="I97" s="25">
        <f t="shared" si="38"/>
        <v>187.59190122806655</v>
      </c>
      <c r="J97" s="25">
        <f t="shared" si="38"/>
        <v>192.75962738963923</v>
      </c>
      <c r="K97" s="25">
        <f t="shared" si="38"/>
        <v>202.65034618352306</v>
      </c>
      <c r="L97" s="25">
        <f t="shared" si="38"/>
        <v>202.04677877214453</v>
      </c>
      <c r="M97" s="25">
        <f t="shared" si="38"/>
        <v>194.76332321029582</v>
      </c>
    </row>
    <row r="98" spans="1:13" x14ac:dyDescent="0.2">
      <c r="B98" s="2" t="s">
        <v>153</v>
      </c>
      <c r="C98" s="25">
        <f t="shared" ref="C98:M98" si="39">C60*1000/C37</f>
        <v>155.36892829984782</v>
      </c>
      <c r="D98" s="25">
        <f t="shared" si="39"/>
        <v>158.93377568370789</v>
      </c>
      <c r="E98" s="25">
        <f t="shared" si="39"/>
        <v>166.29175525403011</v>
      </c>
      <c r="F98" s="25">
        <f t="shared" si="39"/>
        <v>169.0402523627811</v>
      </c>
      <c r="G98" s="25">
        <f t="shared" si="39"/>
        <v>174.32081676344333</v>
      </c>
      <c r="H98" s="25">
        <f t="shared" si="39"/>
        <v>176.40642654862319</v>
      </c>
      <c r="I98" s="25">
        <f t="shared" si="39"/>
        <v>179.73846226156923</v>
      </c>
      <c r="J98" s="25">
        <f t="shared" si="39"/>
        <v>183.26915628022348</v>
      </c>
      <c r="K98" s="25">
        <f t="shared" si="39"/>
        <v>194.07775362310889</v>
      </c>
      <c r="L98" s="25">
        <f t="shared" si="39"/>
        <v>191.01738106596446</v>
      </c>
      <c r="M98" s="25">
        <f t="shared" si="39"/>
        <v>185.32025249446519</v>
      </c>
    </row>
    <row r="100" spans="1:13" ht="13.6" x14ac:dyDescent="0.25">
      <c r="A100" s="1" t="s">
        <v>8</v>
      </c>
      <c r="C100" s="2">
        <f t="shared" ref="C100:M100" si="40">C95</f>
        <v>2000</v>
      </c>
      <c r="D100" s="2">
        <f t="shared" si="40"/>
        <v>2001</v>
      </c>
      <c r="E100" s="2">
        <f t="shared" si="40"/>
        <v>2002</v>
      </c>
      <c r="F100" s="2">
        <f t="shared" si="40"/>
        <v>2003</v>
      </c>
      <c r="G100" s="2">
        <f t="shared" si="40"/>
        <v>2004</v>
      </c>
      <c r="H100" s="2">
        <f t="shared" si="40"/>
        <v>2005</v>
      </c>
      <c r="I100" s="2">
        <f t="shared" si="40"/>
        <v>2006</v>
      </c>
      <c r="J100" s="2">
        <f t="shared" si="40"/>
        <v>2007</v>
      </c>
      <c r="K100" s="2">
        <f t="shared" si="40"/>
        <v>2008</v>
      </c>
      <c r="L100" s="2" t="str">
        <f t="shared" si="40"/>
        <v>2009*</v>
      </c>
      <c r="M100" s="2" t="str">
        <f t="shared" si="40"/>
        <v>2010*</v>
      </c>
    </row>
    <row r="101" spans="1:13" x14ac:dyDescent="0.2">
      <c r="A101" s="2">
        <f>A91</f>
        <v>870000</v>
      </c>
      <c r="B101" s="2" t="str">
        <f>B91</f>
        <v>Plehjehjem mv.</v>
      </c>
      <c r="C101" s="25">
        <f t="shared" ref="C101:M101" si="41">(C63*1000)/C35</f>
        <v>154.51754331017503</v>
      </c>
      <c r="D101" s="25">
        <f t="shared" si="41"/>
        <v>145.72364772244001</v>
      </c>
      <c r="E101" s="25">
        <f t="shared" si="41"/>
        <v>152.11326341659878</v>
      </c>
      <c r="F101" s="25">
        <f t="shared" si="41"/>
        <v>151.46471613682274</v>
      </c>
      <c r="G101" s="25">
        <f t="shared" si="41"/>
        <v>154.56165753844962</v>
      </c>
      <c r="H101" s="25">
        <f t="shared" si="41"/>
        <v>143.83470615671746</v>
      </c>
      <c r="I101" s="25">
        <f t="shared" si="41"/>
        <v>134.95943005671739</v>
      </c>
      <c r="J101" s="25">
        <f t="shared" si="41"/>
        <v>149.70665728318502</v>
      </c>
      <c r="K101" s="25">
        <f t="shared" si="41"/>
        <v>152.210442665165</v>
      </c>
      <c r="L101" s="25">
        <f t="shared" si="41"/>
        <v>139.87571920828006</v>
      </c>
      <c r="M101" s="25">
        <f t="shared" si="41"/>
        <v>133.84961670452594</v>
      </c>
    </row>
    <row r="102" spans="1:13" x14ac:dyDescent="0.2">
      <c r="A102" s="2">
        <f>A92</f>
        <v>880000</v>
      </c>
      <c r="B102" s="2" t="str">
        <f>B92</f>
        <v>Daginstitutioner, -centre mv.</v>
      </c>
      <c r="C102" s="25">
        <f t="shared" ref="C102:M102" si="42">(C64*1000)/C36</f>
        <v>155.55211418017859</v>
      </c>
      <c r="D102" s="25">
        <f t="shared" si="42"/>
        <v>158.70005940521261</v>
      </c>
      <c r="E102" s="25">
        <f t="shared" si="42"/>
        <v>166.14613362892871</v>
      </c>
      <c r="F102" s="25">
        <f t="shared" si="42"/>
        <v>164.2533926438208</v>
      </c>
      <c r="G102" s="25">
        <f t="shared" si="42"/>
        <v>171.33737977650688</v>
      </c>
      <c r="H102" s="25">
        <f t="shared" si="42"/>
        <v>173.83473461983806</v>
      </c>
      <c r="I102" s="25">
        <f t="shared" si="42"/>
        <v>178.76504850324548</v>
      </c>
      <c r="J102" s="25">
        <f t="shared" si="42"/>
        <v>182.08171285688601</v>
      </c>
      <c r="K102" s="25">
        <f t="shared" si="42"/>
        <v>197.33203957521241</v>
      </c>
      <c r="L102" s="25">
        <f t="shared" si="42"/>
        <v>196.55569891995719</v>
      </c>
      <c r="M102" s="25">
        <f t="shared" si="42"/>
        <v>190.90269478763889</v>
      </c>
    </row>
    <row r="103" spans="1:13" x14ac:dyDescent="0.2">
      <c r="B103" s="2" t="s">
        <v>153</v>
      </c>
      <c r="C103" s="25">
        <f t="shared" ref="C103:M103" si="43">C65*1000/C37</f>
        <v>155.36892829984782</v>
      </c>
      <c r="D103" s="25">
        <f t="shared" si="43"/>
        <v>156.4018182895777</v>
      </c>
      <c r="E103" s="25">
        <f t="shared" si="43"/>
        <v>163.65272776326432</v>
      </c>
      <c r="F103" s="25">
        <f t="shared" si="43"/>
        <v>161.98934154560268</v>
      </c>
      <c r="G103" s="25">
        <f t="shared" si="43"/>
        <v>168.32176588415351</v>
      </c>
      <c r="H103" s="25">
        <f t="shared" si="43"/>
        <v>168.30463527270126</v>
      </c>
      <c r="I103" s="25">
        <f t="shared" si="43"/>
        <v>170.36567964816689</v>
      </c>
      <c r="J103" s="25">
        <f t="shared" si="43"/>
        <v>176.36612244982396</v>
      </c>
      <c r="K103" s="25">
        <f t="shared" si="43"/>
        <v>188.89432156379112</v>
      </c>
      <c r="L103" s="25">
        <f t="shared" si="43"/>
        <v>185.36444269963252</v>
      </c>
      <c r="M103" s="25">
        <f t="shared" si="43"/>
        <v>179.5358009960338</v>
      </c>
    </row>
    <row r="105" spans="1:13" ht="14.3" thickBot="1" x14ac:dyDescent="0.3">
      <c r="A105" s="117" t="s">
        <v>152</v>
      </c>
      <c r="B105" s="123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3.6" x14ac:dyDescent="0.25">
      <c r="A106" s="1" t="s">
        <v>175</v>
      </c>
      <c r="C106" s="1">
        <f t="shared" ref="C106:M106" si="44">C95</f>
        <v>2000</v>
      </c>
      <c r="D106" s="1">
        <f t="shared" si="44"/>
        <v>2001</v>
      </c>
      <c r="E106" s="1">
        <f t="shared" si="44"/>
        <v>2002</v>
      </c>
      <c r="F106" s="1">
        <f t="shared" si="44"/>
        <v>2003</v>
      </c>
      <c r="G106" s="1">
        <f t="shared" si="44"/>
        <v>2004</v>
      </c>
      <c r="H106" s="1">
        <f t="shared" si="44"/>
        <v>2005</v>
      </c>
      <c r="I106" s="1">
        <f t="shared" si="44"/>
        <v>2006</v>
      </c>
      <c r="J106" s="1">
        <f t="shared" si="44"/>
        <v>2007</v>
      </c>
      <c r="K106" s="1">
        <f t="shared" si="44"/>
        <v>2008</v>
      </c>
      <c r="L106" s="40" t="str">
        <f t="shared" si="44"/>
        <v>2009*</v>
      </c>
      <c r="M106" s="40" t="str">
        <f t="shared" si="44"/>
        <v>2010*</v>
      </c>
    </row>
    <row r="107" spans="1:13" x14ac:dyDescent="0.2">
      <c r="A107" s="2">
        <f>A96</f>
        <v>870000</v>
      </c>
      <c r="B107" s="2" t="s">
        <v>195</v>
      </c>
      <c r="C107" s="25">
        <f t="shared" ref="C107:M109" si="45">C96/$C96*100</f>
        <v>100</v>
      </c>
      <c r="D107" s="25">
        <f t="shared" si="45"/>
        <v>99.427408109377922</v>
      </c>
      <c r="E107" s="25">
        <f t="shared" si="45"/>
        <v>101.40102264220936</v>
      </c>
      <c r="F107" s="25">
        <f t="shared" si="45"/>
        <v>98.661234698380341</v>
      </c>
      <c r="G107" s="25">
        <f t="shared" si="45"/>
        <v>98.456380142754469</v>
      </c>
      <c r="H107" s="25">
        <f t="shared" si="45"/>
        <v>96.593607627525927</v>
      </c>
      <c r="I107" s="25">
        <f t="shared" si="45"/>
        <v>95.073288880532445</v>
      </c>
      <c r="J107" s="25">
        <f t="shared" si="45"/>
        <v>93.679273387994868</v>
      </c>
      <c r="K107" s="25">
        <f t="shared" si="45"/>
        <v>102.31833512073018</v>
      </c>
      <c r="L107" s="25">
        <f t="shared" si="45"/>
        <v>95.175295644213662</v>
      </c>
      <c r="M107" s="25">
        <f t="shared" si="45"/>
        <v>94.901014018936735</v>
      </c>
    </row>
    <row r="108" spans="1:13" x14ac:dyDescent="0.2">
      <c r="A108" s="2">
        <f>A97</f>
        <v>880000</v>
      </c>
      <c r="B108" s="2" t="s">
        <v>196</v>
      </c>
      <c r="C108" s="25">
        <f t="shared" si="45"/>
        <v>100</v>
      </c>
      <c r="D108" s="25">
        <f t="shared" si="45"/>
        <v>102.90743866271328</v>
      </c>
      <c r="E108" s="25">
        <f t="shared" si="45"/>
        <v>108.26163800241595</v>
      </c>
      <c r="F108" s="25">
        <f t="shared" si="45"/>
        <v>111.08524083421756</v>
      </c>
      <c r="G108" s="25">
        <f t="shared" si="45"/>
        <v>115.35808823893167</v>
      </c>
      <c r="H108" s="25">
        <f t="shared" si="45"/>
        <v>117.48934485572622</v>
      </c>
      <c r="I108" s="25">
        <f t="shared" si="45"/>
        <v>120.597461639625</v>
      </c>
      <c r="J108" s="25">
        <f t="shared" si="45"/>
        <v>123.91964481200337</v>
      </c>
      <c r="K108" s="25">
        <f t="shared" si="45"/>
        <v>130.27810470566141</v>
      </c>
      <c r="L108" s="25">
        <f t="shared" si="45"/>
        <v>129.89008849992899</v>
      </c>
      <c r="M108" s="25">
        <f t="shared" si="45"/>
        <v>125.20776347963888</v>
      </c>
    </row>
    <row r="109" spans="1:13" x14ac:dyDescent="0.2">
      <c r="B109" s="2" t="s">
        <v>197</v>
      </c>
      <c r="C109" s="25">
        <f>C98/$C98*100</f>
        <v>100</v>
      </c>
      <c r="D109" s="25">
        <f t="shared" si="45"/>
        <v>102.29444035102067</v>
      </c>
      <c r="E109" s="25">
        <f t="shared" si="45"/>
        <v>107.03025184874946</v>
      </c>
      <c r="F109" s="25">
        <f t="shared" si="45"/>
        <v>108.79926521508141</v>
      </c>
      <c r="G109" s="25">
        <f t="shared" si="45"/>
        <v>112.19799136866033</v>
      </c>
      <c r="H109" s="25">
        <f t="shared" si="45"/>
        <v>113.54035100774777</v>
      </c>
      <c r="I109" s="25">
        <f t="shared" si="45"/>
        <v>115.68494693783975</v>
      </c>
      <c r="J109" s="25">
        <f t="shared" si="45"/>
        <v>117.95740518112525</v>
      </c>
      <c r="K109" s="25">
        <f t="shared" si="45"/>
        <v>124.91413550111936</v>
      </c>
      <c r="L109" s="25">
        <f t="shared" si="45"/>
        <v>122.94438994733771</v>
      </c>
      <c r="M109" s="25">
        <f t="shared" si="45"/>
        <v>119.27755087350158</v>
      </c>
    </row>
    <row r="111" spans="1:13" ht="13.6" x14ac:dyDescent="0.25">
      <c r="A111" s="1" t="s">
        <v>176</v>
      </c>
      <c r="C111" s="2">
        <f t="shared" ref="C111:M111" si="46">C106</f>
        <v>2000</v>
      </c>
      <c r="D111" s="2">
        <f t="shared" si="46"/>
        <v>2001</v>
      </c>
      <c r="E111" s="2">
        <f t="shared" si="46"/>
        <v>2002</v>
      </c>
      <c r="F111" s="2">
        <f t="shared" si="46"/>
        <v>2003</v>
      </c>
      <c r="G111" s="2">
        <f t="shared" si="46"/>
        <v>2004</v>
      </c>
      <c r="H111" s="2">
        <f t="shared" si="46"/>
        <v>2005</v>
      </c>
      <c r="I111" s="2">
        <f t="shared" si="46"/>
        <v>2006</v>
      </c>
      <c r="J111" s="2">
        <f t="shared" si="46"/>
        <v>2007</v>
      </c>
      <c r="K111" s="2">
        <f t="shared" si="46"/>
        <v>2008</v>
      </c>
      <c r="L111" s="2" t="str">
        <f t="shared" si="46"/>
        <v>2009*</v>
      </c>
      <c r="M111" s="2" t="str">
        <f t="shared" si="46"/>
        <v>2010*</v>
      </c>
    </row>
    <row r="112" spans="1:13" x14ac:dyDescent="0.2">
      <c r="A112" s="2">
        <f>A101</f>
        <v>870000</v>
      </c>
      <c r="B112" s="2" t="s">
        <v>198</v>
      </c>
      <c r="C112" s="25">
        <f t="shared" ref="C112:M114" si="47">C101/$C101*100</f>
        <v>100</v>
      </c>
      <c r="D112" s="25">
        <f t="shared" si="47"/>
        <v>94.308804424826803</v>
      </c>
      <c r="E112" s="25">
        <f t="shared" si="47"/>
        <v>98.444008465271835</v>
      </c>
      <c r="F112" s="25">
        <f t="shared" si="47"/>
        <v>98.024284422368723</v>
      </c>
      <c r="G112" s="25">
        <f t="shared" si="47"/>
        <v>100.02854965677655</v>
      </c>
      <c r="H112" s="25">
        <f t="shared" si="47"/>
        <v>93.086327335652058</v>
      </c>
      <c r="I112" s="25">
        <f t="shared" si="47"/>
        <v>87.342464270094496</v>
      </c>
      <c r="J112" s="25">
        <f t="shared" si="47"/>
        <v>96.886511444637236</v>
      </c>
      <c r="K112" s="25">
        <f t="shared" si="47"/>
        <v>98.506900513957305</v>
      </c>
      <c r="L112" s="25">
        <f t="shared" si="47"/>
        <v>90.524167166893605</v>
      </c>
      <c r="M112" s="25">
        <f t="shared" si="47"/>
        <v>86.62422003166283</v>
      </c>
    </row>
    <row r="113" spans="1:13" x14ac:dyDescent="0.2">
      <c r="A113" s="2">
        <f>A102</f>
        <v>880000</v>
      </c>
      <c r="B113" s="2" t="s">
        <v>199</v>
      </c>
      <c r="C113" s="25">
        <f t="shared" si="47"/>
        <v>100</v>
      </c>
      <c r="D113" s="25">
        <f t="shared" si="47"/>
        <v>102.02372384433664</v>
      </c>
      <c r="E113" s="25">
        <f t="shared" si="47"/>
        <v>106.81059174578553</v>
      </c>
      <c r="F113" s="25">
        <f t="shared" si="47"/>
        <v>105.59380276475277</v>
      </c>
      <c r="G113" s="25">
        <f t="shared" si="47"/>
        <v>110.14789524367632</v>
      </c>
      <c r="H113" s="25">
        <f t="shared" si="47"/>
        <v>111.75337316115319</v>
      </c>
      <c r="I113" s="25">
        <f t="shared" si="47"/>
        <v>114.92293077815643</v>
      </c>
      <c r="J113" s="25">
        <f t="shared" si="47"/>
        <v>117.0551193190327</v>
      </c>
      <c r="K113" s="25">
        <f t="shared" si="47"/>
        <v>126.85911767591884</v>
      </c>
      <c r="L113" s="25">
        <f t="shared" si="47"/>
        <v>126.36003049902843</v>
      </c>
      <c r="M113" s="25">
        <f t="shared" si="47"/>
        <v>122.72587601510394</v>
      </c>
    </row>
    <row r="114" spans="1:13" x14ac:dyDescent="0.2">
      <c r="B114" s="2" t="s">
        <v>200</v>
      </c>
      <c r="C114" s="25">
        <f>C103/$C103*100</f>
        <v>100</v>
      </c>
      <c r="D114" s="25">
        <f t="shared" si="47"/>
        <v>100.6647982972094</v>
      </c>
      <c r="E114" s="25">
        <f t="shared" si="47"/>
        <v>105.33169633984313</v>
      </c>
      <c r="F114" s="25">
        <f t="shared" si="47"/>
        <v>104.26109217473527</v>
      </c>
      <c r="G114" s="25">
        <f t="shared" si="47"/>
        <v>108.33682624064183</v>
      </c>
      <c r="H114" s="25">
        <f t="shared" si="47"/>
        <v>108.3258004765848</v>
      </c>
      <c r="I114" s="25">
        <f t="shared" si="47"/>
        <v>109.65234909735409</v>
      </c>
      <c r="J114" s="25">
        <f t="shared" si="47"/>
        <v>113.51441010744018</v>
      </c>
      <c r="K114" s="25">
        <f t="shared" si="47"/>
        <v>121.57792657180615</v>
      </c>
      <c r="L114" s="25">
        <f t="shared" si="47"/>
        <v>119.30599298586657</v>
      </c>
      <c r="M114" s="25">
        <f t="shared" si="47"/>
        <v>115.5545082022746</v>
      </c>
    </row>
    <row r="115" spans="1:13" ht="14.3" thickBot="1" x14ac:dyDescent="0.3">
      <c r="A115" s="117" t="s">
        <v>155</v>
      </c>
      <c r="B115" s="123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 ht="13.6" x14ac:dyDescent="0.25">
      <c r="A116" s="5" t="s">
        <v>258</v>
      </c>
      <c r="C116" s="1">
        <v>2000</v>
      </c>
      <c r="D116" s="1">
        <v>2001</v>
      </c>
      <c r="E116" s="1">
        <v>2002</v>
      </c>
      <c r="F116" s="1">
        <v>2003</v>
      </c>
      <c r="G116" s="1">
        <v>2004</v>
      </c>
      <c r="H116" s="1">
        <v>2005</v>
      </c>
      <c r="I116" s="1">
        <v>2006</v>
      </c>
      <c r="J116" s="1">
        <v>2007</v>
      </c>
      <c r="K116" s="1">
        <v>2008</v>
      </c>
      <c r="L116" s="40" t="s">
        <v>108</v>
      </c>
      <c r="M116" s="40" t="s">
        <v>109</v>
      </c>
    </row>
    <row r="117" spans="1:13" x14ac:dyDescent="0.2">
      <c r="B117" s="2" t="s">
        <v>156</v>
      </c>
      <c r="C117" s="4">
        <f>C53</f>
        <v>53794.809000000001</v>
      </c>
      <c r="D117" s="4">
        <f t="shared" ref="D117:M117" si="48">D53</f>
        <v>57249.409</v>
      </c>
      <c r="E117" s="4">
        <f t="shared" si="48"/>
        <v>59821.575999999994</v>
      </c>
      <c r="F117" s="4">
        <f t="shared" si="48"/>
        <v>61823.523000000001</v>
      </c>
      <c r="G117" s="4">
        <f t="shared" si="48"/>
        <v>64317.375999999997</v>
      </c>
      <c r="H117" s="4">
        <f t="shared" si="48"/>
        <v>65563.703999999998</v>
      </c>
      <c r="I117" s="4">
        <f t="shared" si="48"/>
        <v>68339.266999999993</v>
      </c>
      <c r="J117" s="4">
        <f t="shared" si="48"/>
        <v>69344.317999999999</v>
      </c>
      <c r="K117" s="4">
        <f t="shared" si="48"/>
        <v>75774.833322570164</v>
      </c>
      <c r="L117" s="4">
        <f t="shared" si="48"/>
        <v>79031.299338637007</v>
      </c>
      <c r="M117" s="4">
        <f t="shared" si="48"/>
        <v>77311.571160499676</v>
      </c>
    </row>
    <row r="118" spans="1:13" x14ac:dyDescent="0.2">
      <c r="B118" s="2" t="s">
        <v>6</v>
      </c>
      <c r="C118" s="4">
        <f>C36</f>
        <v>345831.42301549553</v>
      </c>
      <c r="D118" s="4">
        <f t="shared" ref="D118:M118" si="49">D36</f>
        <v>355577.49589524028</v>
      </c>
      <c r="E118" s="4">
        <f t="shared" si="49"/>
        <v>353869.94714134035</v>
      </c>
      <c r="F118" s="4">
        <f t="shared" si="49"/>
        <v>357817.03826941585</v>
      </c>
      <c r="G118" s="4">
        <f t="shared" si="49"/>
        <v>357962.76042576635</v>
      </c>
      <c r="H118" s="4">
        <f t="shared" si="49"/>
        <v>361924.24784148071</v>
      </c>
      <c r="I118" s="4">
        <f t="shared" si="49"/>
        <v>372749.14668961766</v>
      </c>
      <c r="J118" s="4">
        <f t="shared" si="49"/>
        <v>371235.63789448293</v>
      </c>
      <c r="K118" s="4">
        <f t="shared" si="49"/>
        <v>367745.16700000002</v>
      </c>
      <c r="L118" s="4">
        <f t="shared" si="49"/>
        <v>367418.48200000002</v>
      </c>
      <c r="M118" s="4">
        <f t="shared" si="49"/>
        <v>370312.78200000001</v>
      </c>
    </row>
    <row r="119" spans="1:13" x14ac:dyDescent="0.2">
      <c r="B119" s="2" t="s">
        <v>157</v>
      </c>
      <c r="C119" s="4">
        <f>C64</f>
        <v>53794.809000000001</v>
      </c>
      <c r="D119" s="4">
        <f t="shared" ref="D119:M119" si="50">D64</f>
        <v>56430.16972173137</v>
      </c>
      <c r="E119" s="4">
        <f t="shared" si="50"/>
        <v>58794.123525007075</v>
      </c>
      <c r="F119" s="4">
        <f t="shared" si="50"/>
        <v>58772.662481515414</v>
      </c>
      <c r="G119" s="4">
        <f t="shared" si="50"/>
        <v>61332.401428916273</v>
      </c>
      <c r="H119" s="4">
        <f t="shared" si="50"/>
        <v>62915.005576008298</v>
      </c>
      <c r="I119" s="4">
        <f t="shared" si="50"/>
        <v>66634.519287512871</v>
      </c>
      <c r="J119" s="4">
        <f t="shared" si="50"/>
        <v>67595.220821346142</v>
      </c>
      <c r="K119" s="4">
        <f t="shared" si="50"/>
        <v>72567.903848037095</v>
      </c>
      <c r="L119" s="4">
        <f t="shared" si="50"/>
        <v>72218.196525619715</v>
      </c>
      <c r="M119" s="4">
        <f t="shared" si="50"/>
        <v>70693.707998107464</v>
      </c>
    </row>
    <row r="120" spans="1:13" x14ac:dyDescent="0.2">
      <c r="B120" s="2" t="s">
        <v>192</v>
      </c>
      <c r="C120" s="4">
        <f t="shared" ref="C120:M120" si="51">C59</f>
        <v>53794.809000000001</v>
      </c>
      <c r="D120" s="4">
        <f t="shared" si="51"/>
        <v>56918.959733578908</v>
      </c>
      <c r="E120" s="4">
        <f t="shared" si="51"/>
        <v>59592.855106383169</v>
      </c>
      <c r="F120" s="4">
        <f t="shared" si="51"/>
        <v>61829.152803336954</v>
      </c>
      <c r="G120" s="4">
        <f t="shared" si="51"/>
        <v>64233.534016154481</v>
      </c>
      <c r="H120" s="4">
        <f t="shared" si="51"/>
        <v>66144.247619803122</v>
      </c>
      <c r="I120" s="4">
        <f t="shared" si="51"/>
        <v>69924.721108644837</v>
      </c>
      <c r="J120" s="4">
        <f t="shared" si="51"/>
        <v>71559.243234295558</v>
      </c>
      <c r="K120" s="4">
        <f t="shared" si="51"/>
        <v>74523.685399867507</v>
      </c>
      <c r="L120" s="4">
        <f t="shared" si="51"/>
        <v>74235.720749451182</v>
      </c>
      <c r="M120" s="4">
        <f t="shared" si="51"/>
        <v>72123.348049569817</v>
      </c>
    </row>
    <row r="122" spans="1:13" ht="13.6" x14ac:dyDescent="0.25">
      <c r="A122" s="2" t="s">
        <v>152</v>
      </c>
      <c r="C122" s="1">
        <f t="shared" ref="C122:M122" si="52">C116</f>
        <v>2000</v>
      </c>
      <c r="D122" s="1">
        <f t="shared" si="52"/>
        <v>2001</v>
      </c>
      <c r="E122" s="1">
        <f t="shared" si="52"/>
        <v>2002</v>
      </c>
      <c r="F122" s="1">
        <f t="shared" si="52"/>
        <v>2003</v>
      </c>
      <c r="G122" s="1">
        <f t="shared" si="52"/>
        <v>2004</v>
      </c>
      <c r="H122" s="1">
        <f t="shared" si="52"/>
        <v>2005</v>
      </c>
      <c r="I122" s="1">
        <f t="shared" si="52"/>
        <v>2006</v>
      </c>
      <c r="J122" s="1">
        <f t="shared" si="52"/>
        <v>2007</v>
      </c>
      <c r="K122" s="1">
        <f t="shared" si="52"/>
        <v>2008</v>
      </c>
      <c r="L122" s="40" t="str">
        <f t="shared" si="52"/>
        <v>2009*</v>
      </c>
      <c r="M122" s="40" t="str">
        <f t="shared" si="52"/>
        <v>2010*</v>
      </c>
    </row>
    <row r="123" spans="1:13" x14ac:dyDescent="0.2">
      <c r="B123" s="2" t="s">
        <v>142</v>
      </c>
      <c r="C123" s="4">
        <f>C117/$C117*100</f>
        <v>100</v>
      </c>
      <c r="D123" s="4">
        <f t="shared" ref="D123:M124" si="53">D117/$C117*100</f>
        <v>106.42180921211188</v>
      </c>
      <c r="E123" s="4">
        <f t="shared" si="53"/>
        <v>111.20325011285009</v>
      </c>
      <c r="F123" s="4">
        <f t="shared" si="53"/>
        <v>114.9247002624361</v>
      </c>
      <c r="G123" s="4">
        <f t="shared" si="53"/>
        <v>119.560562060923</v>
      </c>
      <c r="H123" s="4">
        <f t="shared" si="53"/>
        <v>121.87738039928722</v>
      </c>
      <c r="I123" s="4">
        <f t="shared" si="53"/>
        <v>127.03691726092008</v>
      </c>
      <c r="J123" s="4">
        <f t="shared" si="53"/>
        <v>128.90522206334072</v>
      </c>
      <c r="K123" s="4">
        <f t="shared" si="53"/>
        <v>140.85900615907042</v>
      </c>
      <c r="L123" s="4">
        <f t="shared" si="53"/>
        <v>146.91250105309791</v>
      </c>
      <c r="M123" s="4">
        <f t="shared" si="53"/>
        <v>143.71567182346473</v>
      </c>
    </row>
    <row r="124" spans="1:13" x14ac:dyDescent="0.2">
      <c r="B124" s="2" t="s">
        <v>6</v>
      </c>
      <c r="C124" s="4">
        <f>C118/$C118*100</f>
        <v>100</v>
      </c>
      <c r="D124" s="4">
        <f t="shared" si="53"/>
        <v>102.81815712255506</v>
      </c>
      <c r="E124" s="4">
        <f t="shared" si="53"/>
        <v>102.32440535789155</v>
      </c>
      <c r="F124" s="4">
        <f t="shared" si="53"/>
        <v>103.46573921750981</v>
      </c>
      <c r="G124" s="4">
        <f t="shared" si="53"/>
        <v>103.5078759774028</v>
      </c>
      <c r="H124" s="4">
        <f t="shared" si="53"/>
        <v>104.65337264198347</v>
      </c>
      <c r="I124" s="4">
        <f t="shared" si="53"/>
        <v>107.78348116530638</v>
      </c>
      <c r="J124" s="4">
        <f>J118/$C118*100</f>
        <v>107.34583765045814</v>
      </c>
      <c r="K124" s="4">
        <f t="shared" si="53"/>
        <v>106.33653928651896</v>
      </c>
      <c r="L124" s="4">
        <f t="shared" si="53"/>
        <v>106.24207563218953</v>
      </c>
      <c r="M124" s="4">
        <f t="shared" si="53"/>
        <v>107.07898627922181</v>
      </c>
    </row>
    <row r="125" spans="1:13" x14ac:dyDescent="0.2">
      <c r="B125" s="2" t="s">
        <v>180</v>
      </c>
      <c r="C125" s="25">
        <f>'Grunddata deflatorer'!B42</f>
        <v>100</v>
      </c>
      <c r="D125" s="25">
        <f>'Grunddata deflatorer'!C42</f>
        <v>104.27904731348477</v>
      </c>
      <c r="E125" s="25">
        <f>'Grunddata deflatorer'!D42</f>
        <v>109.02498022895658</v>
      </c>
      <c r="F125" s="25">
        <f>'Grunddata deflatorer'!E42</f>
        <v>116.27652125332817</v>
      </c>
      <c r="G125" s="25">
        <f>'Grunddata deflatorer'!F42</f>
        <v>120.67290186169906</v>
      </c>
      <c r="H125" s="25">
        <f>'Grunddata deflatorer'!G42</f>
        <v>124.90691123407466</v>
      </c>
      <c r="I125" s="25">
        <f>'Grunddata deflatorer'!H42</f>
        <v>128.78002215987036</v>
      </c>
      <c r="J125" s="25">
        <f>'Grunddata deflatorer'!I42</f>
        <v>132.97852246315742</v>
      </c>
      <c r="K125" s="25">
        <f>'Grunddata deflatorer'!J42</f>
        <v>132.3439390637819</v>
      </c>
      <c r="L125" s="25">
        <f>'Grunddata deflatorer'!K42</f>
        <v>139.02186412152494</v>
      </c>
      <c r="M125" s="25">
        <f>'Grunddata deflatorer'!L42</f>
        <v>141.53932767498804</v>
      </c>
    </row>
    <row r="126" spans="1:13" x14ac:dyDescent="0.2">
      <c r="B126" s="2" t="s">
        <v>179</v>
      </c>
      <c r="C126" s="25">
        <f>'Grunddata deflatorer'!B51</f>
        <v>100</v>
      </c>
      <c r="D126" s="25">
        <f>'Grunddata deflatorer'!C51</f>
        <v>103.60000000000001</v>
      </c>
      <c r="E126" s="25">
        <f>'Grunddata deflatorer'!D51</f>
        <v>106.8116</v>
      </c>
      <c r="F126" s="25">
        <f>'Grunddata deflatorer'!E51</f>
        <v>112.68623799999999</v>
      </c>
      <c r="G126" s="25">
        <f>'Grunddata deflatorer'!F51</f>
        <v>116.292197616</v>
      </c>
      <c r="H126" s="25">
        <f>'Grunddata deflatorer'!G51</f>
        <v>118.85062596355199</v>
      </c>
      <c r="I126" s="25">
        <f>'Grunddata deflatorer'!H51</f>
        <v>121.70304098667724</v>
      </c>
      <c r="J126" s="25">
        <f>'Grunddata deflatorer'!I51</f>
        <v>125.35413221627756</v>
      </c>
      <c r="K126" s="25">
        <f>'Grunddata deflatorer'!J51</f>
        <v>131.37113056265889</v>
      </c>
      <c r="L126" s="25">
        <f>'Grunddata deflatorer'!K51</f>
        <v>139.38476952698107</v>
      </c>
      <c r="M126" s="25">
        <f>'Grunddata deflatorer'!L51</f>
        <v>142.73000399562864</v>
      </c>
    </row>
    <row r="127" spans="1:13" ht="13.6" x14ac:dyDescent="0.25">
      <c r="A127" s="2" t="s">
        <v>257</v>
      </c>
      <c r="C127" s="1">
        <v>2000</v>
      </c>
      <c r="D127" s="1">
        <v>2001</v>
      </c>
      <c r="E127" s="1">
        <v>2002</v>
      </c>
      <c r="F127" s="1">
        <v>2003</v>
      </c>
      <c r="G127" s="1">
        <v>2004</v>
      </c>
      <c r="H127" s="1">
        <v>2005</v>
      </c>
      <c r="I127" s="1">
        <v>2006</v>
      </c>
      <c r="J127" s="1">
        <v>2007</v>
      </c>
      <c r="K127" s="1">
        <v>2008</v>
      </c>
      <c r="L127" s="40" t="s">
        <v>108</v>
      </c>
      <c r="M127" s="40" t="s">
        <v>109</v>
      </c>
    </row>
    <row r="128" spans="1:13" x14ac:dyDescent="0.2">
      <c r="B128" s="2" t="s">
        <v>156</v>
      </c>
      <c r="C128" s="4">
        <f>C52</f>
        <v>11497.628000000001</v>
      </c>
      <c r="D128" s="4">
        <f t="shared" ref="D128:M128" si="54">D52</f>
        <v>12236.449999999999</v>
      </c>
      <c r="E128" s="4">
        <f t="shared" si="54"/>
        <v>12798.454000000002</v>
      </c>
      <c r="F128" s="4">
        <f t="shared" si="54"/>
        <v>13525.390000000001</v>
      </c>
      <c r="G128" s="4">
        <f t="shared" si="54"/>
        <v>14003.926000000001</v>
      </c>
      <c r="H128" s="4">
        <f t="shared" si="54"/>
        <v>13970.804</v>
      </c>
      <c r="I128" s="4">
        <f t="shared" si="54"/>
        <v>14795.393000000002</v>
      </c>
      <c r="J128" s="4">
        <f t="shared" si="54"/>
        <v>15727.566999999999</v>
      </c>
      <c r="K128" s="4">
        <f t="shared" si="54"/>
        <v>18097.650355207592</v>
      </c>
      <c r="L128" s="4">
        <f t="shared" si="54"/>
        <v>18273.371447551006</v>
      </c>
      <c r="M128" s="4">
        <f t="shared" si="54"/>
        <v>18814.268897749229</v>
      </c>
    </row>
    <row r="129" spans="1:13" x14ac:dyDescent="0.2">
      <c r="B129" s="2" t="s">
        <v>6</v>
      </c>
      <c r="C129" s="4">
        <f>C35</f>
        <v>74409.855047461635</v>
      </c>
      <c r="D129" s="4">
        <f t="shared" ref="D129:M129" si="55">D35</f>
        <v>76530.2273196397</v>
      </c>
      <c r="E129" s="4">
        <f t="shared" si="55"/>
        <v>77050.438769448621</v>
      </c>
      <c r="F129" s="4">
        <f t="shared" si="55"/>
        <v>79385.377848574091</v>
      </c>
      <c r="G129" s="4">
        <f t="shared" si="55"/>
        <v>78917.200242332256</v>
      </c>
      <c r="H129" s="4">
        <f t="shared" si="55"/>
        <v>77895.445158519215</v>
      </c>
      <c r="I129" s="4">
        <f t="shared" si="55"/>
        <v>81863.73031038238</v>
      </c>
      <c r="J129" s="4">
        <f t="shared" si="55"/>
        <v>85405.522105517099</v>
      </c>
      <c r="K129" s="4">
        <f t="shared" si="55"/>
        <v>86849.36</v>
      </c>
      <c r="L129" s="4">
        <f t="shared" si="55"/>
        <v>85831.24</v>
      </c>
      <c r="M129" s="4">
        <f t="shared" si="55"/>
        <v>86376.654999999999</v>
      </c>
    </row>
    <row r="130" spans="1:13" x14ac:dyDescent="0.2">
      <c r="B130" s="2" t="s">
        <v>157</v>
      </c>
      <c r="C130" s="4">
        <f>C63</f>
        <v>11497.628000000001</v>
      </c>
      <c r="D130" s="4">
        <f t="shared" ref="D130:M130" si="56">D63</f>
        <v>11152.26388604543</v>
      </c>
      <c r="E130" s="4">
        <f t="shared" si="56"/>
        <v>11720.393688901653</v>
      </c>
      <c r="F130" s="4">
        <f t="shared" si="56"/>
        <v>12024.083721248691</v>
      </c>
      <c r="G130" s="4">
        <f t="shared" si="56"/>
        <v>12197.573277748612</v>
      </c>
      <c r="H130" s="4">
        <f t="shared" si="56"/>
        <v>11204.068465322311</v>
      </c>
      <c r="I130" s="4">
        <f t="shared" si="56"/>
        <v>11048.282385006027</v>
      </c>
      <c r="J130" s="4">
        <f t="shared" si="56"/>
        <v>12785.775227942131</v>
      </c>
      <c r="K130" s="4">
        <f t="shared" si="56"/>
        <v>13219.379530786275</v>
      </c>
      <c r="L130" s="4">
        <f t="shared" si="56"/>
        <v>12005.706425538498</v>
      </c>
      <c r="M130" s="4">
        <f t="shared" si="56"/>
        <v>11561.482163969074</v>
      </c>
    </row>
    <row r="131" spans="1:13" x14ac:dyDescent="0.2">
      <c r="B131" s="2" t="s">
        <v>192</v>
      </c>
      <c r="C131" s="4">
        <f>C58</f>
        <v>11497.628000000001</v>
      </c>
      <c r="D131" s="4">
        <f t="shared" ref="D131:M131" si="57">D58</f>
        <v>11757.552219052557</v>
      </c>
      <c r="E131" s="4">
        <f t="shared" si="57"/>
        <v>12072.445284907088</v>
      </c>
      <c r="F131" s="4">
        <f t="shared" si="57"/>
        <v>12102.214803665329</v>
      </c>
      <c r="G131" s="4">
        <f t="shared" si="57"/>
        <v>12005.861482284952</v>
      </c>
      <c r="H131" s="4">
        <f t="shared" si="57"/>
        <v>11626.212185479377</v>
      </c>
      <c r="I131" s="4">
        <f t="shared" si="57"/>
        <v>12026.183959902597</v>
      </c>
      <c r="J131" s="4">
        <f t="shared" si="57"/>
        <v>12362.527200086741</v>
      </c>
      <c r="K131" s="4">
        <f t="shared" si="57"/>
        <v>13730.864516719466</v>
      </c>
      <c r="L131" s="4">
        <f t="shared" si="57"/>
        <v>12622.55919307866</v>
      </c>
      <c r="M131" s="4">
        <f t="shared" si="57"/>
        <v>12666.161733074992</v>
      </c>
    </row>
    <row r="133" spans="1:13" ht="13.6" x14ac:dyDescent="0.25">
      <c r="A133" s="2" t="s">
        <v>152</v>
      </c>
      <c r="C133" s="1">
        <f t="shared" ref="C133:M133" si="58">C127</f>
        <v>2000</v>
      </c>
      <c r="D133" s="1">
        <f t="shared" si="58"/>
        <v>2001</v>
      </c>
      <c r="E133" s="1">
        <f t="shared" si="58"/>
        <v>2002</v>
      </c>
      <c r="F133" s="1">
        <f t="shared" si="58"/>
        <v>2003</v>
      </c>
      <c r="G133" s="1">
        <f t="shared" si="58"/>
        <v>2004</v>
      </c>
      <c r="H133" s="1">
        <f t="shared" si="58"/>
        <v>2005</v>
      </c>
      <c r="I133" s="1">
        <f t="shared" si="58"/>
        <v>2006</v>
      </c>
      <c r="J133" s="1">
        <f t="shared" si="58"/>
        <v>2007</v>
      </c>
      <c r="K133" s="1">
        <f t="shared" si="58"/>
        <v>2008</v>
      </c>
      <c r="L133" s="40" t="str">
        <f t="shared" si="58"/>
        <v>2009*</v>
      </c>
      <c r="M133" s="40" t="str">
        <f t="shared" si="58"/>
        <v>2010*</v>
      </c>
    </row>
    <row r="134" spans="1:13" x14ac:dyDescent="0.2">
      <c r="B134" s="2" t="s">
        <v>142</v>
      </c>
      <c r="C134" s="4">
        <f>C128/$C128*100</f>
        <v>100</v>
      </c>
      <c r="D134" s="4">
        <f t="shared" ref="D134:L134" si="59">D128/$C128*100</f>
        <v>106.42586453484144</v>
      </c>
      <c r="E134" s="4">
        <f t="shared" si="59"/>
        <v>111.3138640422181</v>
      </c>
      <c r="F134" s="4">
        <f t="shared" si="59"/>
        <v>117.63635073251631</v>
      </c>
      <c r="G134" s="4">
        <f t="shared" si="59"/>
        <v>121.79839180742324</v>
      </c>
      <c r="H134" s="4">
        <f t="shared" si="59"/>
        <v>121.51031499714549</v>
      </c>
      <c r="I134" s="4">
        <f t="shared" si="59"/>
        <v>128.682133393079</v>
      </c>
      <c r="J134" s="4">
        <f t="shared" si="59"/>
        <v>136.78966652947892</v>
      </c>
      <c r="K134" s="4">
        <f t="shared" si="59"/>
        <v>157.40333880351315</v>
      </c>
      <c r="L134" s="4">
        <f t="shared" si="59"/>
        <v>158.93166353573974</v>
      </c>
      <c r="M134" s="4">
        <f>M128/$C128*100</f>
        <v>163.63608996350575</v>
      </c>
    </row>
    <row r="135" spans="1:13" x14ac:dyDescent="0.2">
      <c r="B135" s="2" t="s">
        <v>6</v>
      </c>
      <c r="C135" s="4">
        <f>C129/$C129*100</f>
        <v>100</v>
      </c>
      <c r="D135" s="4">
        <f t="shared" ref="D135:M135" si="60">D129/$C129*100</f>
        <v>102.84958527445806</v>
      </c>
      <c r="E135" s="4">
        <f t="shared" si="60"/>
        <v>103.5487016072034</v>
      </c>
      <c r="F135" s="4">
        <f t="shared" si="60"/>
        <v>106.68664493156031</v>
      </c>
      <c r="G135" s="4">
        <f t="shared" si="60"/>
        <v>106.05745729782117</v>
      </c>
      <c r="H135" s="4">
        <f t="shared" si="60"/>
        <v>104.68431245946431</v>
      </c>
      <c r="I135" s="4">
        <f t="shared" si="60"/>
        <v>110.01732264921947</v>
      </c>
      <c r="J135" s="4">
        <f t="shared" si="60"/>
        <v>114.77716500192344</v>
      </c>
      <c r="K135" s="4">
        <f t="shared" si="60"/>
        <v>116.71755030916798</v>
      </c>
      <c r="L135" s="4">
        <f t="shared" si="60"/>
        <v>115.34929068905369</v>
      </c>
      <c r="M135" s="4">
        <f t="shared" si="60"/>
        <v>116.0822782747063</v>
      </c>
    </row>
    <row r="136" spans="1:13" x14ac:dyDescent="0.2">
      <c r="B136" s="2" t="s">
        <v>180</v>
      </c>
      <c r="C136" s="25">
        <f>'Grunddata deflatorer'!B41</f>
        <v>100</v>
      </c>
      <c r="D136" s="25">
        <f>'Grunddata deflatorer'!C41</f>
        <v>105.59586399516185</v>
      </c>
      <c r="E136" s="25">
        <f>'Grunddata deflatorer'!D41</f>
        <v>107.28009267031055</v>
      </c>
      <c r="F136" s="25">
        <f>'Grunddata deflatorer'!E41</f>
        <v>107.61339000624187</v>
      </c>
      <c r="G136" s="25">
        <f>'Grunddata deflatorer'!F41</f>
        <v>109.31046694938141</v>
      </c>
      <c r="H136" s="25">
        <f>'Grunddata deflatorer'!G41</f>
        <v>112.28898413320074</v>
      </c>
      <c r="I136" s="25">
        <f>'Grunddata deflatorer'!H41</f>
        <v>118.42735632835475</v>
      </c>
      <c r="J136" s="25">
        <f>'Grunddata deflatorer'!I41</f>
        <v>114.22670053985247</v>
      </c>
      <c r="K136" s="25">
        <f>'Grunddata deflatorer'!J41</f>
        <v>124.74664077327965</v>
      </c>
      <c r="L136" s="25">
        <f>'Grunddata deflatorer'!K41</f>
        <v>132.38284037257347</v>
      </c>
      <c r="M136" s="25">
        <f>'Grunddata deflatorer'!L41</f>
        <v>138.91978437631067</v>
      </c>
    </row>
    <row r="137" spans="1:13" x14ac:dyDescent="0.2">
      <c r="B137" s="2" t="s">
        <v>179</v>
      </c>
      <c r="C137" s="25">
        <f>'Grunddata deflatorer'!B50</f>
        <v>100</v>
      </c>
      <c r="D137" s="25">
        <f>'Grunddata deflatorer'!C50</f>
        <v>103.60000000000001</v>
      </c>
      <c r="E137" s="25">
        <f>'Grunddata deflatorer'!D50</f>
        <v>106.8116</v>
      </c>
      <c r="F137" s="25">
        <f>'Grunddata deflatorer'!E50</f>
        <v>109.58870160000001</v>
      </c>
      <c r="G137" s="25">
        <f>'Grunddata deflatorer'!F50</f>
        <v>112.9859513496</v>
      </c>
      <c r="H137" s="25">
        <f>'Grunddata deflatorer'!G50</f>
        <v>115.4716422792912</v>
      </c>
      <c r="I137" s="25">
        <f>'Grunddata deflatorer'!H50</f>
        <v>117.89654676715631</v>
      </c>
      <c r="J137" s="25">
        <f>'Grunddata deflatorer'!I50</f>
        <v>121.31554662340386</v>
      </c>
      <c r="K137" s="25">
        <f>'Grunddata deflatorer'!J50</f>
        <v>125.92553739509322</v>
      </c>
      <c r="L137" s="25">
        <f>'Grunddata deflatorer'!K50</f>
        <v>133.98477178837919</v>
      </c>
      <c r="M137" s="25">
        <f>'Grunddata deflatorer'!L50</f>
        <v>137.2004063113003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61"/>
  <sheetViews>
    <sheetView zoomScale="70" zoomScaleNormal="70" workbookViewId="0">
      <selection activeCell="B3" sqref="B3"/>
    </sheetView>
  </sheetViews>
  <sheetFormatPr defaultColWidth="8.875" defaultRowHeight="14.3" x14ac:dyDescent="0.25"/>
  <cols>
    <col min="1" max="1" width="61.125" style="37" bestFit="1" customWidth="1"/>
    <col min="2" max="2" width="19.5" style="37" customWidth="1"/>
    <col min="3" max="3" width="19.25" style="37" customWidth="1"/>
    <col min="4" max="5" width="50" style="37" bestFit="1" customWidth="1"/>
    <col min="6" max="6" width="11" style="37" bestFit="1" customWidth="1"/>
    <col min="7" max="7" width="51.25" style="37" bestFit="1" customWidth="1"/>
    <col min="8" max="8" width="46.125" style="37" bestFit="1" customWidth="1"/>
    <col min="9" max="9" width="47.75" style="37" bestFit="1" customWidth="1"/>
    <col min="10" max="10" width="8.875" style="37"/>
    <col min="11" max="11" width="50" style="37" bestFit="1" customWidth="1"/>
    <col min="12" max="16384" width="8.875" style="37"/>
  </cols>
  <sheetData>
    <row r="1" spans="1:14" ht="14.95" thickBot="1" x14ac:dyDescent="0.3">
      <c r="A1" s="91" t="s">
        <v>160</v>
      </c>
      <c r="B1" s="92" t="s">
        <v>37</v>
      </c>
      <c r="N1" s="38"/>
    </row>
    <row r="2" spans="1:14" x14ac:dyDescent="0.25">
      <c r="A2" s="46" t="s">
        <v>28</v>
      </c>
      <c r="B2" s="94">
        <v>4284167</v>
      </c>
      <c r="N2" s="39"/>
    </row>
    <row r="3" spans="1:14" x14ac:dyDescent="0.25">
      <c r="A3" s="38" t="s">
        <v>39</v>
      </c>
      <c r="B3" s="94">
        <v>1274910</v>
      </c>
      <c r="N3" s="39"/>
    </row>
    <row r="4" spans="1:14" x14ac:dyDescent="0.25">
      <c r="A4" s="38" t="s">
        <v>110</v>
      </c>
      <c r="B4" s="94">
        <v>128655</v>
      </c>
      <c r="N4" s="39"/>
    </row>
    <row r="5" spans="1:14" x14ac:dyDescent="0.25">
      <c r="A5" s="38" t="s">
        <v>111</v>
      </c>
      <c r="B5" s="94">
        <v>5824</v>
      </c>
      <c r="N5" s="39"/>
    </row>
    <row r="6" spans="1:14" x14ac:dyDescent="0.25">
      <c r="A6" s="38" t="s">
        <v>112</v>
      </c>
      <c r="B6" s="94">
        <v>482996</v>
      </c>
      <c r="N6" s="39"/>
    </row>
    <row r="7" spans="1:14" x14ac:dyDescent="0.25">
      <c r="A7" s="38" t="s">
        <v>113</v>
      </c>
      <c r="B7" s="94">
        <v>42827</v>
      </c>
      <c r="N7" s="39"/>
    </row>
    <row r="8" spans="1:14" x14ac:dyDescent="0.25">
      <c r="A8" s="38" t="s">
        <v>90</v>
      </c>
      <c r="B8" s="94">
        <v>272118</v>
      </c>
      <c r="N8" s="39"/>
    </row>
    <row r="9" spans="1:14" x14ac:dyDescent="0.25">
      <c r="A9" s="38" t="s">
        <v>114</v>
      </c>
      <c r="B9" s="94">
        <v>1046315</v>
      </c>
      <c r="N9" s="39"/>
    </row>
    <row r="10" spans="1:14" x14ac:dyDescent="0.25">
      <c r="A10" s="38" t="s">
        <v>91</v>
      </c>
      <c r="B10" s="94">
        <v>173604</v>
      </c>
      <c r="N10" s="39"/>
    </row>
    <row r="11" spans="1:14" x14ac:dyDescent="0.25">
      <c r="A11" s="38" t="s">
        <v>115</v>
      </c>
      <c r="B11" s="94">
        <v>136726</v>
      </c>
      <c r="N11" s="39"/>
    </row>
    <row r="12" spans="1:14" x14ac:dyDescent="0.25">
      <c r="A12" s="38" t="s">
        <v>116</v>
      </c>
      <c r="B12" s="94">
        <v>52508</v>
      </c>
      <c r="N12" s="39"/>
    </row>
    <row r="13" spans="1:14" x14ac:dyDescent="0.25">
      <c r="A13" s="38" t="s">
        <v>117</v>
      </c>
      <c r="B13" s="94">
        <v>24559</v>
      </c>
      <c r="N13" s="39"/>
    </row>
    <row r="14" spans="1:14" x14ac:dyDescent="0.25">
      <c r="A14" s="38" t="s">
        <v>92</v>
      </c>
      <c r="B14" s="94">
        <v>401841</v>
      </c>
      <c r="N14" s="39"/>
    </row>
    <row r="15" spans="1:14" x14ac:dyDescent="0.25">
      <c r="A15" s="38" t="s">
        <v>40</v>
      </c>
      <c r="B15" s="94">
        <v>1313384</v>
      </c>
      <c r="N15" s="39"/>
    </row>
    <row r="16" spans="1:14" x14ac:dyDescent="0.25">
      <c r="A16" s="38" t="s">
        <v>66</v>
      </c>
      <c r="B16" s="94">
        <v>202809</v>
      </c>
      <c r="N16" s="39"/>
    </row>
    <row r="17" spans="1:14" x14ac:dyDescent="0.25">
      <c r="A17" s="66" t="s">
        <v>165</v>
      </c>
      <c r="B17" s="93"/>
      <c r="C17"/>
      <c r="K17" s="14"/>
    </row>
    <row r="18" spans="1:14" ht="14.95" thickBot="1" x14ac:dyDescent="0.3">
      <c r="A18" s="96"/>
      <c r="B18" s="96"/>
      <c r="C18"/>
      <c r="D18" s="96"/>
      <c r="E18" s="96"/>
    </row>
    <row r="19" spans="1:14" ht="14.45" customHeight="1" thickBot="1" x14ac:dyDescent="0.3">
      <c r="A19" s="91" t="s">
        <v>161</v>
      </c>
      <c r="B19" s="92" t="s">
        <v>37</v>
      </c>
      <c r="C19"/>
      <c r="D19" s="81" t="s">
        <v>159</v>
      </c>
      <c r="E19" s="95" t="s">
        <v>37</v>
      </c>
    </row>
    <row r="20" spans="1:14" x14ac:dyDescent="0.25">
      <c r="A20" s="46" t="s">
        <v>28</v>
      </c>
      <c r="B20" s="94">
        <v>2776611</v>
      </c>
      <c r="C20"/>
      <c r="D20" s="46" t="s">
        <v>28</v>
      </c>
      <c r="E20" s="19">
        <f t="shared" ref="E20:E34" si="0">(B2*1000)/(B20*1000)</f>
        <v>1.5429482199703164</v>
      </c>
    </row>
    <row r="21" spans="1:14" x14ac:dyDescent="0.25">
      <c r="A21" s="38" t="s">
        <v>39</v>
      </c>
      <c r="B21" s="94">
        <v>452276</v>
      </c>
      <c r="C21"/>
      <c r="D21" s="37" t="s">
        <v>39</v>
      </c>
      <c r="E21" s="19">
        <f t="shared" si="0"/>
        <v>2.8188760845147653</v>
      </c>
      <c r="N21" s="39"/>
    </row>
    <row r="22" spans="1:14" x14ac:dyDescent="0.25">
      <c r="A22" s="38" t="s">
        <v>110</v>
      </c>
      <c r="B22" s="94">
        <v>60042</v>
      </c>
      <c r="C22"/>
      <c r="D22" s="37" t="s">
        <v>110</v>
      </c>
      <c r="E22" s="19">
        <f t="shared" si="0"/>
        <v>2.1427500749475366</v>
      </c>
    </row>
    <row r="23" spans="1:14" x14ac:dyDescent="0.25">
      <c r="A23" s="38" t="s">
        <v>111</v>
      </c>
      <c r="B23" s="94">
        <v>36467</v>
      </c>
      <c r="C23"/>
      <c r="D23" s="37" t="s">
        <v>111</v>
      </c>
      <c r="E23" s="19">
        <f t="shared" si="0"/>
        <v>0.15970603559382454</v>
      </c>
    </row>
    <row r="24" spans="1:14" x14ac:dyDescent="0.25">
      <c r="A24" s="38" t="s">
        <v>112</v>
      </c>
      <c r="B24" s="94">
        <v>513866</v>
      </c>
      <c r="C24"/>
      <c r="D24" s="37" t="s">
        <v>112</v>
      </c>
      <c r="E24" s="19">
        <f t="shared" si="0"/>
        <v>0.93992597291901003</v>
      </c>
    </row>
    <row r="25" spans="1:14" x14ac:dyDescent="0.25">
      <c r="A25" s="38" t="s">
        <v>113</v>
      </c>
      <c r="B25" s="94">
        <v>71874</v>
      </c>
      <c r="C25"/>
      <c r="D25" s="37" t="s">
        <v>113</v>
      </c>
      <c r="E25" s="19">
        <f t="shared" si="0"/>
        <v>0.59586220330021988</v>
      </c>
    </row>
    <row r="26" spans="1:14" x14ac:dyDescent="0.25">
      <c r="A26" s="38" t="s">
        <v>90</v>
      </c>
      <c r="B26" s="94">
        <v>164321</v>
      </c>
      <c r="C26"/>
      <c r="D26" s="37" t="s">
        <v>90</v>
      </c>
      <c r="E26" s="19">
        <f t="shared" si="0"/>
        <v>1.6560147516142185</v>
      </c>
    </row>
    <row r="27" spans="1:14" x14ac:dyDescent="0.25">
      <c r="A27" s="38" t="s">
        <v>114</v>
      </c>
      <c r="B27" s="94">
        <v>695468</v>
      </c>
      <c r="C27"/>
      <c r="D27" s="37" t="s">
        <v>114</v>
      </c>
      <c r="E27" s="19">
        <f t="shared" si="0"/>
        <v>1.504476122553446</v>
      </c>
      <c r="G27" s="39"/>
    </row>
    <row r="28" spans="1:14" x14ac:dyDescent="0.25">
      <c r="A28" s="38" t="s">
        <v>91</v>
      </c>
      <c r="B28" s="94">
        <v>158754</v>
      </c>
      <c r="C28"/>
      <c r="D28" s="37" t="s">
        <v>91</v>
      </c>
      <c r="E28" s="19">
        <f t="shared" si="0"/>
        <v>1.0935409501492876</v>
      </c>
      <c r="G28" s="39"/>
    </row>
    <row r="29" spans="1:14" x14ac:dyDescent="0.25">
      <c r="A29" s="38" t="s">
        <v>115</v>
      </c>
      <c r="B29" s="94">
        <v>153534</v>
      </c>
      <c r="C29"/>
      <c r="D29" s="37" t="s">
        <v>115</v>
      </c>
      <c r="E29" s="19">
        <f t="shared" si="0"/>
        <v>0.89052587700444197</v>
      </c>
      <c r="G29" s="39"/>
    </row>
    <row r="30" spans="1:14" x14ac:dyDescent="0.25">
      <c r="A30" s="38" t="s">
        <v>116</v>
      </c>
      <c r="B30" s="94">
        <v>57148</v>
      </c>
      <c r="C30"/>
      <c r="D30" s="37" t="s">
        <v>116</v>
      </c>
      <c r="E30" s="19">
        <f t="shared" si="0"/>
        <v>0.91880730734233917</v>
      </c>
      <c r="G30" s="39"/>
    </row>
    <row r="31" spans="1:14" x14ac:dyDescent="0.25">
      <c r="A31" s="38" t="s">
        <v>117</v>
      </c>
      <c r="B31" s="94">
        <v>145186</v>
      </c>
      <c r="C31"/>
      <c r="D31" s="37" t="s">
        <v>117</v>
      </c>
      <c r="E31" s="19">
        <f t="shared" si="0"/>
        <v>0.16915542820933147</v>
      </c>
      <c r="G31" s="39"/>
    </row>
    <row r="32" spans="1:14" x14ac:dyDescent="0.25">
      <c r="A32" s="38" t="s">
        <v>92</v>
      </c>
      <c r="B32" s="94">
        <v>210776</v>
      </c>
      <c r="C32"/>
      <c r="D32" s="37" t="s">
        <v>92</v>
      </c>
      <c r="E32" s="19">
        <f t="shared" si="0"/>
        <v>1.9064836603787907</v>
      </c>
      <c r="G32" s="39"/>
    </row>
    <row r="33" spans="1:14" x14ac:dyDescent="0.25">
      <c r="A33" s="38" t="s">
        <v>40</v>
      </c>
      <c r="B33" s="94">
        <v>452045</v>
      </c>
      <c r="C33"/>
      <c r="D33" s="37" t="s">
        <v>40</v>
      </c>
      <c r="E33" s="19">
        <f t="shared" si="0"/>
        <v>2.9054275569910075</v>
      </c>
      <c r="N33" s="39"/>
    </row>
    <row r="34" spans="1:14" x14ac:dyDescent="0.25">
      <c r="A34" s="38" t="s">
        <v>66</v>
      </c>
      <c r="B34" s="94">
        <v>69205</v>
      </c>
      <c r="C34"/>
      <c r="D34" s="37" t="s">
        <v>66</v>
      </c>
      <c r="E34" s="19">
        <f t="shared" si="0"/>
        <v>2.9305541507116537</v>
      </c>
    </row>
    <row r="35" spans="1:14" s="46" customFormat="1" x14ac:dyDescent="0.25">
      <c r="A35" s="66" t="s">
        <v>167</v>
      </c>
      <c r="B35" s="94"/>
      <c r="D35" s="66" t="s">
        <v>167</v>
      </c>
      <c r="E35" s="19"/>
    </row>
    <row r="36" spans="1:14" ht="14.95" thickBot="1" x14ac:dyDescent="0.3">
      <c r="A36" s="96"/>
      <c r="B36" s="96"/>
      <c r="C36"/>
      <c r="D36" s="96"/>
      <c r="E36" s="96"/>
    </row>
    <row r="37" spans="1:14" ht="14.95" thickBot="1" x14ac:dyDescent="0.3">
      <c r="A37" s="81" t="s">
        <v>166</v>
      </c>
      <c r="B37" s="81">
        <v>2011</v>
      </c>
      <c r="C37"/>
      <c r="D37" s="81" t="s">
        <v>162</v>
      </c>
      <c r="E37" s="95" t="s">
        <v>37</v>
      </c>
    </row>
    <row r="38" spans="1:14" x14ac:dyDescent="0.25">
      <c r="A38" s="46" t="s">
        <v>28</v>
      </c>
      <c r="B38" s="94">
        <v>1330387</v>
      </c>
      <c r="C38"/>
      <c r="D38" s="46" t="s">
        <v>28</v>
      </c>
      <c r="E38" s="19">
        <f t="shared" ref="E38:E52" si="1">(B2*1000)/(B38*1000)</f>
        <v>3.2202411779429596</v>
      </c>
    </row>
    <row r="39" spans="1:14" x14ac:dyDescent="0.25">
      <c r="A39" s="38" t="s">
        <v>39</v>
      </c>
      <c r="B39" s="94">
        <v>302433</v>
      </c>
      <c r="C39"/>
      <c r="D39" s="37" t="s">
        <v>39</v>
      </c>
      <c r="E39" s="19">
        <f t="shared" si="1"/>
        <v>4.2155121960897128</v>
      </c>
    </row>
    <row r="40" spans="1:14" x14ac:dyDescent="0.25">
      <c r="A40" s="38" t="s">
        <v>110</v>
      </c>
      <c r="B40" s="94">
        <v>13854</v>
      </c>
      <c r="D40" s="37" t="s">
        <v>110</v>
      </c>
      <c r="E40" s="19">
        <f t="shared" si="1"/>
        <v>9.2864876569943693</v>
      </c>
    </row>
    <row r="41" spans="1:14" x14ac:dyDescent="0.25">
      <c r="A41" s="38" t="s">
        <v>111</v>
      </c>
      <c r="B41" s="94">
        <v>28894</v>
      </c>
      <c r="D41" s="37" t="s">
        <v>111</v>
      </c>
      <c r="E41" s="19">
        <f t="shared" si="1"/>
        <v>0.20156433861701392</v>
      </c>
    </row>
    <row r="42" spans="1:14" x14ac:dyDescent="0.25">
      <c r="A42" s="38" t="s">
        <v>112</v>
      </c>
      <c r="B42" s="94">
        <v>168829</v>
      </c>
      <c r="D42" s="37" t="s">
        <v>112</v>
      </c>
      <c r="E42" s="19">
        <f t="shared" si="1"/>
        <v>2.8608592125760386</v>
      </c>
    </row>
    <row r="43" spans="1:14" x14ac:dyDescent="0.25">
      <c r="A43" s="38" t="s">
        <v>113</v>
      </c>
      <c r="B43" s="94">
        <v>32641</v>
      </c>
      <c r="D43" s="37" t="s">
        <v>113</v>
      </c>
      <c r="E43" s="19">
        <f t="shared" si="1"/>
        <v>1.312061517723109</v>
      </c>
    </row>
    <row r="44" spans="1:14" x14ac:dyDescent="0.25">
      <c r="A44" s="38" t="s">
        <v>90</v>
      </c>
      <c r="B44" s="94">
        <v>62710</v>
      </c>
      <c r="D44" s="37" t="s">
        <v>90</v>
      </c>
      <c r="E44" s="19">
        <f t="shared" si="1"/>
        <v>4.339307925370754</v>
      </c>
    </row>
    <row r="45" spans="1:14" x14ac:dyDescent="0.25">
      <c r="A45" s="38" t="s">
        <v>114</v>
      </c>
      <c r="B45" s="94">
        <v>262315</v>
      </c>
      <c r="D45" s="37" t="s">
        <v>114</v>
      </c>
      <c r="E45" s="19">
        <f t="shared" si="1"/>
        <v>3.9887730400472714</v>
      </c>
    </row>
    <row r="46" spans="1:14" x14ac:dyDescent="0.25">
      <c r="A46" s="38" t="s">
        <v>91</v>
      </c>
      <c r="B46" s="94">
        <v>79969</v>
      </c>
      <c r="D46" s="37" t="s">
        <v>91</v>
      </c>
      <c r="E46" s="19">
        <f t="shared" si="1"/>
        <v>2.170891220347885</v>
      </c>
    </row>
    <row r="47" spans="1:14" x14ac:dyDescent="0.25">
      <c r="A47" s="38" t="s">
        <v>115</v>
      </c>
      <c r="B47" s="94">
        <v>98547</v>
      </c>
      <c r="D47" s="37" t="s">
        <v>115</v>
      </c>
      <c r="E47" s="19">
        <f t="shared" si="1"/>
        <v>1.3874192009903903</v>
      </c>
    </row>
    <row r="48" spans="1:14" x14ac:dyDescent="0.25">
      <c r="A48" s="38" t="s">
        <v>116</v>
      </c>
      <c r="B48" s="94">
        <v>34343</v>
      </c>
      <c r="D48" s="37" t="s">
        <v>116</v>
      </c>
      <c r="E48" s="19">
        <f t="shared" si="1"/>
        <v>1.5289287482165215</v>
      </c>
    </row>
    <row r="49" spans="1:5" x14ac:dyDescent="0.25">
      <c r="A49" s="38" t="s">
        <v>117</v>
      </c>
      <c r="B49" s="94">
        <v>107053</v>
      </c>
      <c r="D49" s="37" t="s">
        <v>117</v>
      </c>
      <c r="E49" s="19">
        <f t="shared" si="1"/>
        <v>0.22940973162825889</v>
      </c>
    </row>
    <row r="50" spans="1:5" x14ac:dyDescent="0.25">
      <c r="A50" s="38" t="s">
        <v>92</v>
      </c>
      <c r="B50" s="94">
        <v>99587</v>
      </c>
      <c r="D50" s="37" t="s">
        <v>92</v>
      </c>
      <c r="E50" s="19">
        <f t="shared" si="1"/>
        <v>4.0350748591683656</v>
      </c>
    </row>
    <row r="51" spans="1:5" x14ac:dyDescent="0.25">
      <c r="A51" s="38" t="s">
        <v>40</v>
      </c>
      <c r="B51" s="94">
        <v>308499</v>
      </c>
      <c r="D51" s="37" t="s">
        <v>40</v>
      </c>
      <c r="E51" s="19">
        <f t="shared" si="1"/>
        <v>4.2573363284808057</v>
      </c>
    </row>
    <row r="52" spans="1:5" x14ac:dyDescent="0.25">
      <c r="A52" s="38" t="s">
        <v>66</v>
      </c>
      <c r="B52" s="94">
        <v>42306</v>
      </c>
      <c r="D52" s="37" t="s">
        <v>66</v>
      </c>
      <c r="E52" s="19">
        <f t="shared" si="1"/>
        <v>4.7938590270883559</v>
      </c>
    </row>
    <row r="53" spans="1:5" x14ac:dyDescent="0.25">
      <c r="A53" s="66" t="s">
        <v>167</v>
      </c>
      <c r="D53" s="66" t="s">
        <v>167</v>
      </c>
    </row>
    <row r="54" spans="1:5" ht="14.95" thickBot="1" x14ac:dyDescent="0.3">
      <c r="A54" s="96"/>
      <c r="B54" s="96"/>
      <c r="C54" s="96"/>
    </row>
    <row r="55" spans="1:5" ht="57.75" thickBot="1" x14ac:dyDescent="0.3">
      <c r="A55" s="100" t="s">
        <v>241</v>
      </c>
      <c r="B55" s="101" t="s">
        <v>242</v>
      </c>
      <c r="C55" s="101" t="s">
        <v>243</v>
      </c>
    </row>
    <row r="56" spans="1:5" x14ac:dyDescent="0.25">
      <c r="A56" s="37" t="s">
        <v>28</v>
      </c>
      <c r="B56" s="43">
        <f>E20</f>
        <v>1.5429482199703164</v>
      </c>
      <c r="C56" s="43">
        <f>E38</f>
        <v>3.2202411779429596</v>
      </c>
    </row>
    <row r="57" spans="1:5" x14ac:dyDescent="0.25">
      <c r="A57" s="37" t="s">
        <v>163</v>
      </c>
      <c r="B57" s="43">
        <f>E33</f>
        <v>2.9054275569910075</v>
      </c>
      <c r="C57" s="43">
        <f>E51</f>
        <v>4.2573363284808057</v>
      </c>
    </row>
    <row r="58" spans="1:5" x14ac:dyDescent="0.25">
      <c r="A58" s="37" t="s">
        <v>164</v>
      </c>
      <c r="B58" s="44">
        <f>((SUM(B9:B16)-B15)*1000)/((SUM(B27:B34)-B33)*1000)</f>
        <v>1.3679630031052212</v>
      </c>
      <c r="C58" s="44">
        <f>((SUM(B9:B16)-B15)*1000)/((SUM(B45:B52)-B51)*1000)</f>
        <v>2.8149505606805501</v>
      </c>
    </row>
    <row r="59" spans="1:5" x14ac:dyDescent="0.25">
      <c r="A59" s="37" t="s">
        <v>93</v>
      </c>
      <c r="B59" s="44">
        <f>E26</f>
        <v>1.6560147516142185</v>
      </c>
      <c r="C59" s="44">
        <f>E44</f>
        <v>4.339307925370754</v>
      </c>
    </row>
    <row r="60" spans="1:5" ht="14.95" thickBot="1" x14ac:dyDescent="0.3">
      <c r="A60" s="96" t="s">
        <v>141</v>
      </c>
      <c r="B60" s="99">
        <f>E24</f>
        <v>0.93992597291901003</v>
      </c>
      <c r="C60" s="99">
        <f>E42</f>
        <v>2.8608592125760386</v>
      </c>
    </row>
    <row r="61" spans="1:5" x14ac:dyDescent="0.25">
      <c r="A61" s="6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24"/>
  <sheetViews>
    <sheetView workbookViewId="0">
      <selection activeCell="A24" sqref="A24"/>
    </sheetView>
  </sheetViews>
  <sheetFormatPr defaultRowHeight="14.3" x14ac:dyDescent="0.25"/>
  <cols>
    <col min="1" max="1" width="50.625" customWidth="1"/>
    <col min="2" max="2" width="17" bestFit="1" customWidth="1"/>
    <col min="3" max="3" width="13" bestFit="1" customWidth="1"/>
    <col min="4" max="4" width="20.375" bestFit="1" customWidth="1"/>
    <col min="5" max="5" width="10.875" bestFit="1" customWidth="1"/>
  </cols>
  <sheetData>
    <row r="1" spans="1:8" ht="14.95" thickBot="1" x14ac:dyDescent="0.3">
      <c r="A1" s="91" t="s">
        <v>172</v>
      </c>
      <c r="B1" s="82"/>
      <c r="C1" s="82"/>
      <c r="D1" s="82"/>
      <c r="E1" s="82"/>
      <c r="F1" s="46"/>
    </row>
    <row r="2" spans="1:8" x14ac:dyDescent="0.25">
      <c r="A2" s="46"/>
      <c r="B2" s="102" t="s">
        <v>58</v>
      </c>
      <c r="C2" s="102" t="s">
        <v>49</v>
      </c>
      <c r="D2" s="102" t="s">
        <v>62</v>
      </c>
      <c r="E2" s="94" t="s">
        <v>21</v>
      </c>
    </row>
    <row r="3" spans="1:8" x14ac:dyDescent="0.25">
      <c r="A3" s="47" t="s">
        <v>38</v>
      </c>
      <c r="B3" s="94">
        <v>119874</v>
      </c>
      <c r="C3" s="94">
        <v>132144</v>
      </c>
      <c r="D3" s="94">
        <v>135862</v>
      </c>
      <c r="E3" s="103">
        <f t="shared" ref="E3:E8" si="0">SUM(C3:D3)</f>
        <v>268006</v>
      </c>
    </row>
    <row r="4" spans="1:8" x14ac:dyDescent="0.25">
      <c r="A4" s="47" t="s">
        <v>128</v>
      </c>
      <c r="B4" s="94">
        <v>63580</v>
      </c>
      <c r="C4" s="94">
        <v>90592</v>
      </c>
      <c r="D4" s="94">
        <v>100736</v>
      </c>
      <c r="E4" s="103">
        <f t="shared" si="0"/>
        <v>191328</v>
      </c>
    </row>
    <row r="5" spans="1:8" x14ac:dyDescent="0.25">
      <c r="A5" s="47" t="s">
        <v>118</v>
      </c>
      <c r="B5" s="94">
        <v>78994</v>
      </c>
      <c r="C5" s="94">
        <v>97181</v>
      </c>
      <c r="D5" s="94">
        <v>100770</v>
      </c>
      <c r="E5" s="103">
        <f t="shared" si="0"/>
        <v>197951</v>
      </c>
    </row>
    <row r="6" spans="1:8" x14ac:dyDescent="0.25">
      <c r="A6" s="14" t="s">
        <v>170</v>
      </c>
      <c r="B6" s="94">
        <v>16065</v>
      </c>
      <c r="C6" s="94">
        <v>7491</v>
      </c>
      <c r="D6" s="94">
        <v>1114</v>
      </c>
      <c r="E6" s="103">
        <f t="shared" si="0"/>
        <v>8605</v>
      </c>
    </row>
    <row r="7" spans="1:8" x14ac:dyDescent="0.25">
      <c r="A7" s="47" t="s">
        <v>130</v>
      </c>
      <c r="B7" s="94">
        <v>40880</v>
      </c>
      <c r="C7" s="94">
        <v>34962</v>
      </c>
      <c r="D7" s="94">
        <v>35091</v>
      </c>
      <c r="E7" s="103">
        <f t="shared" si="0"/>
        <v>70053</v>
      </c>
    </row>
    <row r="8" spans="1:8" x14ac:dyDescent="0.25">
      <c r="A8" s="47" t="s">
        <v>171</v>
      </c>
      <c r="B8" s="94">
        <v>-652</v>
      </c>
      <c r="C8" s="94">
        <v>-902</v>
      </c>
      <c r="D8" s="94">
        <v>-1079</v>
      </c>
      <c r="E8" s="103">
        <f t="shared" si="0"/>
        <v>-1981</v>
      </c>
    </row>
    <row r="9" spans="1:8" x14ac:dyDescent="0.25">
      <c r="A9" s="66" t="s">
        <v>173</v>
      </c>
      <c r="E9" s="46"/>
    </row>
    <row r="10" spans="1:8" x14ac:dyDescent="0.25">
      <c r="A10" s="66" t="s">
        <v>244</v>
      </c>
      <c r="E10" s="46"/>
    </row>
    <row r="11" spans="1:8" ht="14.95" thickBot="1" x14ac:dyDescent="0.3">
      <c r="A11" s="96"/>
      <c r="B11" s="96"/>
      <c r="C11" s="96"/>
      <c r="D11" s="96"/>
      <c r="E11" s="96"/>
      <c r="F11" s="46"/>
      <c r="G11" s="46"/>
      <c r="H11" s="46"/>
    </row>
    <row r="12" spans="1:8" ht="14.95" thickBot="1" x14ac:dyDescent="0.3">
      <c r="A12" s="81" t="s">
        <v>262</v>
      </c>
      <c r="B12" s="81"/>
      <c r="C12" s="81"/>
      <c r="D12" s="81"/>
      <c r="E12" s="81"/>
      <c r="F12" s="46"/>
      <c r="G12" s="46"/>
      <c r="H12" s="46"/>
    </row>
    <row r="13" spans="1:8" x14ac:dyDescent="0.25">
      <c r="A13" s="46" t="s">
        <v>245</v>
      </c>
      <c r="B13" s="93" t="s">
        <v>29</v>
      </c>
      <c r="C13" s="93" t="s">
        <v>27</v>
      </c>
      <c r="D13" s="93" t="s">
        <v>26</v>
      </c>
      <c r="E13" s="93" t="s">
        <v>21</v>
      </c>
      <c r="F13" s="46"/>
      <c r="G13" s="46"/>
      <c r="H13" s="46"/>
    </row>
    <row r="14" spans="1:8" x14ac:dyDescent="0.25">
      <c r="A14" s="46" t="s">
        <v>128</v>
      </c>
      <c r="B14" s="104">
        <f>B4/B$3</f>
        <v>0.5303902430885763</v>
      </c>
      <c r="C14" s="104">
        <f t="shared" ref="C14:D14" si="1">C4/C$3</f>
        <v>0.68555515195544259</v>
      </c>
      <c r="D14" s="104">
        <f t="shared" si="1"/>
        <v>0.74145824439504793</v>
      </c>
      <c r="E14" s="104">
        <f>E4/E$3</f>
        <v>0.71389446504928999</v>
      </c>
      <c r="F14" s="46"/>
      <c r="G14" s="46"/>
      <c r="H14" s="46"/>
    </row>
    <row r="15" spans="1:8" x14ac:dyDescent="0.25">
      <c r="A15" s="46" t="s">
        <v>129</v>
      </c>
      <c r="B15" s="104">
        <f>B6/B$3</f>
        <v>0.13401571650232744</v>
      </c>
      <c r="C15" s="104">
        <f t="shared" ref="C15:E15" si="2">C6/C$3</f>
        <v>5.6688158372684344E-2</v>
      </c>
      <c r="D15" s="104">
        <f t="shared" si="2"/>
        <v>8.1994965479677915E-3</v>
      </c>
      <c r="E15" s="104">
        <f t="shared" si="2"/>
        <v>3.210749013081797E-2</v>
      </c>
      <c r="F15" s="46"/>
      <c r="G15" s="46"/>
      <c r="H15" s="46"/>
    </row>
    <row r="16" spans="1:8" x14ac:dyDescent="0.25">
      <c r="A16" s="46" t="s">
        <v>130</v>
      </c>
      <c r="B16" s="104">
        <f>B7/B$3</f>
        <v>0.34102474264644544</v>
      </c>
      <c r="C16" s="104">
        <f t="shared" ref="C16:E16" si="3">C7/C$3</f>
        <v>0.26457500908100257</v>
      </c>
      <c r="D16" s="104">
        <f t="shared" si="3"/>
        <v>0.25828414126098542</v>
      </c>
      <c r="E16" s="104">
        <f t="shared" si="3"/>
        <v>0.26138593912076596</v>
      </c>
      <c r="F16" s="46"/>
      <c r="G16" s="46"/>
      <c r="H16" s="46"/>
    </row>
    <row r="17" spans="1:8" x14ac:dyDescent="0.25">
      <c r="A17" s="46" t="s">
        <v>131</v>
      </c>
      <c r="B17" s="104">
        <f>B8/B$3</f>
        <v>-5.4390443298797074E-3</v>
      </c>
      <c r="C17" s="104">
        <f t="shared" ref="C17:E17" si="4">C8/C$3</f>
        <v>-6.8258869112483352E-3</v>
      </c>
      <c r="D17" s="104">
        <f t="shared" si="4"/>
        <v>-7.9418822040011189E-3</v>
      </c>
      <c r="E17" s="104">
        <f t="shared" si="4"/>
        <v>-7.3916255606217771E-3</v>
      </c>
      <c r="F17" s="46"/>
      <c r="G17" s="46"/>
      <c r="H17" s="46"/>
    </row>
    <row r="18" spans="1:8" x14ac:dyDescent="0.25">
      <c r="A18" s="46" t="s">
        <v>174</v>
      </c>
      <c r="B18" s="104">
        <f>SUM(B14:B17)</f>
        <v>0.99999165790746947</v>
      </c>
      <c r="C18" s="104">
        <f t="shared" ref="C18:E18" si="5">SUM(C14:C17)</f>
        <v>0.99999243249788128</v>
      </c>
      <c r="D18" s="104">
        <f t="shared" si="5"/>
        <v>1</v>
      </c>
      <c r="E18" s="104">
        <f t="shared" si="5"/>
        <v>0.99999626874025205</v>
      </c>
      <c r="F18" s="46"/>
      <c r="G18" s="46"/>
      <c r="H18" s="46"/>
    </row>
    <row r="19" spans="1:8" x14ac:dyDescent="0.25">
      <c r="A19" s="46"/>
      <c r="B19" s="46"/>
      <c r="C19" s="46"/>
      <c r="D19" s="46"/>
      <c r="E19" s="46"/>
      <c r="F19" s="46"/>
      <c r="G19" s="46"/>
      <c r="H19" s="46"/>
    </row>
    <row r="20" spans="1:8" x14ac:dyDescent="0.25">
      <c r="A20" s="46"/>
      <c r="B20" s="46"/>
      <c r="C20" s="46"/>
      <c r="D20" s="46"/>
      <c r="E20" s="46"/>
      <c r="F20" s="46"/>
      <c r="G20" s="46"/>
      <c r="H20" s="46"/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x14ac:dyDescent="0.25">
      <c r="A22" s="46"/>
      <c r="B22" s="46"/>
      <c r="C22" s="46"/>
      <c r="D22" s="46"/>
      <c r="E22" s="46"/>
      <c r="F22" s="46"/>
      <c r="G22" s="46"/>
      <c r="H22" s="46"/>
    </row>
    <row r="23" spans="1:8" x14ac:dyDescent="0.25">
      <c r="A23" s="46"/>
      <c r="B23" s="46"/>
      <c r="C23" s="46"/>
      <c r="D23" s="46"/>
      <c r="E23" s="46"/>
      <c r="F23" s="46"/>
      <c r="G23" s="46"/>
      <c r="H23" s="46"/>
    </row>
    <row r="24" spans="1:8" x14ac:dyDescent="0.25">
      <c r="B24" s="46"/>
      <c r="C24" s="46"/>
      <c r="D24" s="46"/>
      <c r="E24" s="46"/>
      <c r="F24" s="46"/>
      <c r="G24" s="46"/>
      <c r="H24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J97"/>
  <sheetViews>
    <sheetView topLeftCell="J10" zoomScaleNormal="100" workbookViewId="0">
      <selection activeCell="P42" sqref="P42"/>
    </sheetView>
  </sheetViews>
  <sheetFormatPr defaultColWidth="8.875" defaultRowHeight="14.3" x14ac:dyDescent="0.25"/>
  <cols>
    <col min="1" max="1" width="61" style="17" customWidth="1"/>
    <col min="2" max="2" width="13.625" style="17" bestFit="1" customWidth="1"/>
    <col min="3" max="5" width="14" style="17" bestFit="1" customWidth="1"/>
    <col min="6" max="9" width="14.5" style="17" bestFit="1" customWidth="1"/>
    <col min="10" max="12" width="14.75" style="17" bestFit="1" customWidth="1"/>
    <col min="13" max="13" width="14.5" style="17" bestFit="1" customWidth="1"/>
    <col min="14" max="15" width="8.875" style="17"/>
    <col min="16" max="16" width="32" style="17" bestFit="1" customWidth="1"/>
    <col min="17" max="17" width="27.25" style="17" bestFit="1" customWidth="1"/>
    <col min="18" max="18" width="40.875" style="17" bestFit="1" customWidth="1"/>
    <col min="19" max="21" width="8.875" style="17"/>
    <col min="22" max="22" width="12.75" style="17" customWidth="1"/>
    <col min="23" max="16384" width="8.875" style="17"/>
  </cols>
  <sheetData>
    <row r="1" spans="1:36" ht="14.95" thickBot="1" x14ac:dyDescent="0.3">
      <c r="A1" s="81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36" x14ac:dyDescent="0.25">
      <c r="B2" s="67" t="s">
        <v>87</v>
      </c>
      <c r="C2" s="67" t="s">
        <v>88</v>
      </c>
      <c r="D2" s="67" t="s">
        <v>89</v>
      </c>
      <c r="E2" s="67" t="s">
        <v>30</v>
      </c>
      <c r="F2" s="67" t="s">
        <v>31</v>
      </c>
      <c r="G2" s="67" t="s">
        <v>32</v>
      </c>
      <c r="H2" s="67" t="s">
        <v>33</v>
      </c>
      <c r="I2" s="67" t="s">
        <v>34</v>
      </c>
      <c r="J2" s="67" t="s">
        <v>35</v>
      </c>
      <c r="K2" s="67" t="s">
        <v>36</v>
      </c>
      <c r="L2" s="67" t="s">
        <v>109</v>
      </c>
      <c r="M2" s="67" t="s">
        <v>221</v>
      </c>
      <c r="P2" s="11" t="s">
        <v>202</v>
      </c>
    </row>
    <row r="3" spans="1:36" x14ac:dyDescent="0.25">
      <c r="A3" s="18" t="s">
        <v>21</v>
      </c>
      <c r="B3" s="94">
        <v>1110898</v>
      </c>
      <c r="C3" s="94">
        <v>1146403</v>
      </c>
      <c r="D3" s="94">
        <v>1175635</v>
      </c>
      <c r="E3" s="94">
        <v>1201067</v>
      </c>
      <c r="F3" s="94">
        <v>1252885</v>
      </c>
      <c r="G3" s="94">
        <v>1308856</v>
      </c>
      <c r="H3" s="94">
        <v>1379449</v>
      </c>
      <c r="I3" s="94">
        <v>1435655</v>
      </c>
      <c r="J3" s="94">
        <v>1498736</v>
      </c>
      <c r="K3" s="94">
        <v>1431293</v>
      </c>
      <c r="L3" s="94">
        <v>1516712</v>
      </c>
      <c r="M3" s="94">
        <v>1540077</v>
      </c>
      <c r="P3" s="30" t="s">
        <v>145</v>
      </c>
      <c r="Q3" s="30" t="s">
        <v>143</v>
      </c>
      <c r="R3" s="30" t="s">
        <v>149</v>
      </c>
      <c r="S3" s="55">
        <f>'Figur 2 &amp; 3'!$K$67/SUM('Figur 2 &amp; 3'!$K$62:$K$63)</f>
        <v>0.67090253842166714</v>
      </c>
      <c r="T3" s="37"/>
    </row>
    <row r="4" spans="1:36" x14ac:dyDescent="0.25">
      <c r="A4" s="18" t="s">
        <v>39</v>
      </c>
      <c r="B4" s="94">
        <v>244575</v>
      </c>
      <c r="C4" s="94">
        <v>256344</v>
      </c>
      <c r="D4" s="94">
        <v>267544</v>
      </c>
      <c r="E4" s="94">
        <v>276268</v>
      </c>
      <c r="F4" s="94">
        <v>287177</v>
      </c>
      <c r="G4" s="94">
        <v>294020</v>
      </c>
      <c r="H4" s="94">
        <v>305070</v>
      </c>
      <c r="I4" s="94">
        <v>312962</v>
      </c>
      <c r="J4" s="94">
        <v>329616</v>
      </c>
      <c r="K4" s="94">
        <v>350236</v>
      </c>
      <c r="L4" s="94">
        <v>362550</v>
      </c>
      <c r="M4" s="94">
        <v>359891</v>
      </c>
      <c r="P4" s="37" t="s">
        <v>145</v>
      </c>
      <c r="Q4" s="37" t="s">
        <v>133</v>
      </c>
      <c r="R4" s="37" t="s">
        <v>148</v>
      </c>
      <c r="S4" s="34">
        <f>'Figur 2 &amp; 3'!$K$68/'Figur 2 &amp; 3'!$K$56</f>
        <v>0.24595075539400729</v>
      </c>
      <c r="T4" s="31"/>
    </row>
    <row r="5" spans="1:36" x14ac:dyDescent="0.25">
      <c r="A5" s="18" t="s">
        <v>40</v>
      </c>
      <c r="B5" s="94">
        <v>244835</v>
      </c>
      <c r="C5" s="94">
        <v>256634</v>
      </c>
      <c r="D5" s="94">
        <v>267979</v>
      </c>
      <c r="E5" s="94">
        <v>277205</v>
      </c>
      <c r="F5" s="94">
        <v>288597</v>
      </c>
      <c r="G5" s="94">
        <v>295115</v>
      </c>
      <c r="H5" s="94">
        <v>308046</v>
      </c>
      <c r="I5" s="94">
        <v>317494</v>
      </c>
      <c r="J5" s="94">
        <v>336909</v>
      </c>
      <c r="K5" s="94">
        <v>360075</v>
      </c>
      <c r="L5" s="94">
        <v>372002</v>
      </c>
      <c r="M5" s="94">
        <v>369628</v>
      </c>
      <c r="P5" s="37" t="s">
        <v>144</v>
      </c>
      <c r="Q5" s="37" t="s">
        <v>144</v>
      </c>
      <c r="R5" s="37" t="s">
        <v>147</v>
      </c>
      <c r="S5" s="34">
        <f>'Figur 2 &amp; 3'!$K$63/'Figur 2 &amp; 3'!$K$56</f>
        <v>8.3146706184325625E-2</v>
      </c>
      <c r="T5" s="31"/>
    </row>
    <row r="6" spans="1:36" x14ac:dyDescent="0.25">
      <c r="A6" s="18" t="s">
        <v>41</v>
      </c>
      <c r="B6" s="94">
        <v>70167</v>
      </c>
      <c r="C6" s="94">
        <v>72639</v>
      </c>
      <c r="D6" s="94">
        <v>75748</v>
      </c>
      <c r="E6" s="94">
        <v>77142</v>
      </c>
      <c r="F6" s="94">
        <v>79892</v>
      </c>
      <c r="G6" s="94">
        <v>81350</v>
      </c>
      <c r="H6" s="94">
        <v>84630</v>
      </c>
      <c r="I6" s="94">
        <v>88320</v>
      </c>
      <c r="J6" s="94">
        <v>92997</v>
      </c>
      <c r="K6" s="94">
        <v>98240</v>
      </c>
      <c r="L6" s="94">
        <v>95056</v>
      </c>
      <c r="M6" s="94">
        <v>94329</v>
      </c>
      <c r="P6" s="52" t="s">
        <v>145</v>
      </c>
      <c r="Q6" s="52" t="s">
        <v>143</v>
      </c>
      <c r="R6" s="53" t="s">
        <v>26</v>
      </c>
      <c r="S6" s="54">
        <f>'Figur 2 &amp; 3'!K94</f>
        <v>0.39706296317598161</v>
      </c>
      <c r="T6" s="41"/>
    </row>
    <row r="7" spans="1:36" x14ac:dyDescent="0.25">
      <c r="A7" s="18" t="s">
        <v>43</v>
      </c>
      <c r="B7" s="94">
        <v>67957</v>
      </c>
      <c r="C7" s="94">
        <v>70339</v>
      </c>
      <c r="D7" s="94">
        <v>73354</v>
      </c>
      <c r="E7" s="94">
        <v>74914</v>
      </c>
      <c r="F7" s="94">
        <v>77601</v>
      </c>
      <c r="G7" s="94">
        <v>79191</v>
      </c>
      <c r="H7" s="94">
        <v>82294</v>
      </c>
      <c r="I7" s="94">
        <v>85651</v>
      </c>
      <c r="J7" s="94">
        <v>90196</v>
      </c>
      <c r="K7" s="94">
        <v>95299</v>
      </c>
      <c r="L7" s="94">
        <v>92016</v>
      </c>
      <c r="M7" s="94">
        <v>91373</v>
      </c>
      <c r="P7" s="37" t="s">
        <v>145</v>
      </c>
      <c r="Q7" s="37" t="s">
        <v>143</v>
      </c>
      <c r="R7" s="2" t="s">
        <v>27</v>
      </c>
      <c r="S7" s="16">
        <f>'Figur 2 &amp; 3'!K95</f>
        <v>0.34775733392438324</v>
      </c>
      <c r="T7" s="31"/>
    </row>
    <row r="8" spans="1:36" x14ac:dyDescent="0.25">
      <c r="A8" s="18" t="s">
        <v>44</v>
      </c>
      <c r="B8" s="94">
        <v>46302</v>
      </c>
      <c r="C8" s="94">
        <v>48147</v>
      </c>
      <c r="D8" s="94">
        <v>50252</v>
      </c>
      <c r="E8" s="94">
        <v>51482</v>
      </c>
      <c r="F8" s="94">
        <v>53553</v>
      </c>
      <c r="G8" s="94">
        <v>54826</v>
      </c>
      <c r="H8" s="94">
        <v>57421</v>
      </c>
      <c r="I8" s="94">
        <v>60054</v>
      </c>
      <c r="J8" s="94">
        <v>63070</v>
      </c>
      <c r="K8" s="94">
        <v>66813</v>
      </c>
      <c r="L8" s="102" t="s">
        <v>45</v>
      </c>
      <c r="M8" s="102" t="s">
        <v>45</v>
      </c>
      <c r="P8" s="37" t="s">
        <v>145</v>
      </c>
      <c r="Q8" s="37" t="s">
        <v>143</v>
      </c>
      <c r="R8" s="2" t="s">
        <v>29</v>
      </c>
      <c r="S8" s="16">
        <f>'Figur 2 &amp; 3'!K93</f>
        <v>0.22976330457788627</v>
      </c>
      <c r="T8" s="31"/>
    </row>
    <row r="9" spans="1:36" x14ac:dyDescent="0.25">
      <c r="A9" s="18" t="s">
        <v>46</v>
      </c>
      <c r="B9" s="94">
        <v>21655</v>
      </c>
      <c r="C9" s="94">
        <v>22192</v>
      </c>
      <c r="D9" s="94">
        <v>23102</v>
      </c>
      <c r="E9" s="94">
        <v>23432</v>
      </c>
      <c r="F9" s="94">
        <v>24048</v>
      </c>
      <c r="G9" s="94">
        <v>24366</v>
      </c>
      <c r="H9" s="94">
        <v>24872</v>
      </c>
      <c r="I9" s="94">
        <v>25597</v>
      </c>
      <c r="J9" s="94">
        <v>27125</v>
      </c>
      <c r="K9" s="94">
        <v>28485</v>
      </c>
      <c r="L9" s="102" t="s">
        <v>45</v>
      </c>
      <c r="M9" s="102" t="s">
        <v>45</v>
      </c>
      <c r="P9" s="30" t="s">
        <v>145</v>
      </c>
      <c r="Q9" s="30" t="s">
        <v>143</v>
      </c>
      <c r="R9" s="56" t="s">
        <v>107</v>
      </c>
      <c r="S9" s="57">
        <f>'Figur 2 &amp; 3'!K96</f>
        <v>2.5416398321748954E-2</v>
      </c>
      <c r="T9" s="41"/>
    </row>
    <row r="10" spans="1:36" x14ac:dyDescent="0.25">
      <c r="A10" s="18" t="s">
        <v>47</v>
      </c>
      <c r="B10" s="94">
        <v>2210</v>
      </c>
      <c r="C10" s="94">
        <v>2300</v>
      </c>
      <c r="D10" s="94">
        <v>2394</v>
      </c>
      <c r="E10" s="94">
        <v>2228</v>
      </c>
      <c r="F10" s="94">
        <v>2291</v>
      </c>
      <c r="G10" s="94">
        <v>2158</v>
      </c>
      <c r="H10" s="94">
        <v>2336</v>
      </c>
      <c r="I10" s="94">
        <v>2669</v>
      </c>
      <c r="J10" s="94">
        <v>2802</v>
      </c>
      <c r="K10" s="94">
        <v>2941</v>
      </c>
      <c r="L10" s="94">
        <v>3041</v>
      </c>
      <c r="M10" s="94">
        <v>2956</v>
      </c>
      <c r="P10" s="41"/>
      <c r="Q10" s="37"/>
      <c r="R10" s="37"/>
      <c r="S10" s="37"/>
      <c r="T10" s="31"/>
      <c r="AI10" s="42"/>
      <c r="AJ10" s="42"/>
    </row>
    <row r="11" spans="1:36" x14ac:dyDescent="0.25">
      <c r="A11" s="18" t="s">
        <v>48</v>
      </c>
      <c r="B11" s="94">
        <v>2210</v>
      </c>
      <c r="C11" s="94">
        <v>2300</v>
      </c>
      <c r="D11" s="94">
        <v>2394</v>
      </c>
      <c r="E11" s="94">
        <v>2228</v>
      </c>
      <c r="F11" s="94">
        <v>2291</v>
      </c>
      <c r="G11" s="94">
        <v>2158</v>
      </c>
      <c r="H11" s="94">
        <v>2336</v>
      </c>
      <c r="I11" s="94">
        <v>2669</v>
      </c>
      <c r="J11" s="94">
        <v>2802</v>
      </c>
      <c r="K11" s="94">
        <v>2941</v>
      </c>
      <c r="L11" s="102" t="s">
        <v>45</v>
      </c>
      <c r="M11" s="102" t="s">
        <v>45</v>
      </c>
      <c r="P11"/>
      <c r="Q11"/>
      <c r="R11"/>
      <c r="S11"/>
      <c r="T11" s="37"/>
      <c r="AI11" s="42"/>
      <c r="AJ11" s="42"/>
    </row>
    <row r="12" spans="1:36" x14ac:dyDescent="0.25">
      <c r="A12" s="18" t="s">
        <v>49</v>
      </c>
      <c r="B12" s="94">
        <v>61446</v>
      </c>
      <c r="C12" s="94">
        <v>64009</v>
      </c>
      <c r="D12" s="94">
        <v>67000</v>
      </c>
      <c r="E12" s="94">
        <v>69154</v>
      </c>
      <c r="F12" s="94">
        <v>72157</v>
      </c>
      <c r="G12" s="94">
        <v>73773</v>
      </c>
      <c r="H12" s="94">
        <v>76510</v>
      </c>
      <c r="I12" s="94">
        <v>76904</v>
      </c>
      <c r="J12" s="94">
        <v>82515</v>
      </c>
      <c r="K12" s="94">
        <v>87076</v>
      </c>
      <c r="L12" s="94">
        <v>97181</v>
      </c>
      <c r="M12" s="94">
        <v>98655</v>
      </c>
      <c r="P12"/>
      <c r="Q12"/>
      <c r="R12"/>
      <c r="S12"/>
      <c r="T12" s="37"/>
      <c r="AI12" s="42"/>
      <c r="AJ12" s="42"/>
    </row>
    <row r="13" spans="1:36" x14ac:dyDescent="0.25">
      <c r="A13" s="18" t="s">
        <v>50</v>
      </c>
      <c r="B13" s="94">
        <v>59868</v>
      </c>
      <c r="C13" s="94">
        <v>62341</v>
      </c>
      <c r="D13" s="94">
        <v>65186</v>
      </c>
      <c r="E13" s="94">
        <v>67578</v>
      </c>
      <c r="F13" s="94">
        <v>70537</v>
      </c>
      <c r="G13" s="94">
        <v>72449</v>
      </c>
      <c r="H13" s="94">
        <v>74971</v>
      </c>
      <c r="I13" s="94">
        <v>75440</v>
      </c>
      <c r="J13" s="94">
        <v>80687</v>
      </c>
      <c r="K13" s="94">
        <v>85222</v>
      </c>
      <c r="L13" s="94">
        <v>95175</v>
      </c>
      <c r="M13" s="94">
        <v>96501</v>
      </c>
      <c r="P13" s="35"/>
      <c r="Q13" s="35"/>
      <c r="R13" s="35"/>
      <c r="S13" s="35"/>
      <c r="T13" s="37"/>
      <c r="AI13" s="42"/>
      <c r="AJ13" s="42"/>
    </row>
    <row r="14" spans="1:36" x14ac:dyDescent="0.25">
      <c r="A14" s="18" t="s">
        <v>51</v>
      </c>
      <c r="B14" s="94">
        <v>26954</v>
      </c>
      <c r="C14" s="94">
        <v>28595</v>
      </c>
      <c r="D14" s="94">
        <v>31013</v>
      </c>
      <c r="E14" s="94">
        <v>32262</v>
      </c>
      <c r="F14" s="94">
        <v>34235</v>
      </c>
      <c r="G14" s="94">
        <v>35643</v>
      </c>
      <c r="H14" s="94">
        <v>37123</v>
      </c>
      <c r="I14" s="94">
        <v>37983</v>
      </c>
      <c r="J14" s="94">
        <v>39296</v>
      </c>
      <c r="K14" s="94">
        <v>41466</v>
      </c>
      <c r="L14" s="102" t="s">
        <v>45</v>
      </c>
      <c r="M14" s="102" t="s">
        <v>45</v>
      </c>
      <c r="P14"/>
      <c r="Q14"/>
      <c r="R14"/>
      <c r="S14"/>
      <c r="T14" s="50"/>
      <c r="U14" s="50"/>
      <c r="V14" s="50"/>
      <c r="W14" s="50"/>
      <c r="X14" s="50"/>
    </row>
    <row r="15" spans="1:36" x14ac:dyDescent="0.25">
      <c r="A15" s="18" t="s">
        <v>52</v>
      </c>
      <c r="B15" s="94">
        <v>17512</v>
      </c>
      <c r="C15" s="94">
        <v>18390</v>
      </c>
      <c r="D15" s="94">
        <v>18409</v>
      </c>
      <c r="E15" s="94">
        <v>18837</v>
      </c>
      <c r="F15" s="94">
        <v>19463</v>
      </c>
      <c r="G15" s="94">
        <v>19600</v>
      </c>
      <c r="H15" s="94">
        <v>20064</v>
      </c>
      <c r="I15" s="94">
        <v>19135</v>
      </c>
      <c r="J15" s="94">
        <v>19997</v>
      </c>
      <c r="K15" s="94">
        <v>21046</v>
      </c>
      <c r="L15" s="102" t="s">
        <v>45</v>
      </c>
      <c r="M15" s="102" t="s">
        <v>45</v>
      </c>
      <c r="P15"/>
      <c r="Q15"/>
      <c r="R15"/>
      <c r="S15"/>
      <c r="T15"/>
    </row>
    <row r="16" spans="1:36" x14ac:dyDescent="0.25">
      <c r="A16" s="18" t="s">
        <v>53</v>
      </c>
      <c r="B16" s="94">
        <v>12594</v>
      </c>
      <c r="C16" s="94">
        <v>12373</v>
      </c>
      <c r="D16" s="94">
        <v>12855</v>
      </c>
      <c r="E16" s="94">
        <v>13379</v>
      </c>
      <c r="F16" s="94">
        <v>14145</v>
      </c>
      <c r="G16" s="94">
        <v>14411</v>
      </c>
      <c r="H16" s="94">
        <v>15109</v>
      </c>
      <c r="I16" s="94">
        <v>15836</v>
      </c>
      <c r="J16" s="94">
        <v>18969</v>
      </c>
      <c r="K16" s="94">
        <v>20245</v>
      </c>
      <c r="L16" s="102" t="s">
        <v>45</v>
      </c>
      <c r="M16" s="102" t="s">
        <v>45</v>
      </c>
      <c r="P16"/>
      <c r="Q16"/>
      <c r="R16"/>
      <c r="S16"/>
      <c r="T16"/>
    </row>
    <row r="17" spans="1:20" x14ac:dyDescent="0.25">
      <c r="A17" s="18" t="s">
        <v>54</v>
      </c>
      <c r="B17" s="94">
        <v>2808</v>
      </c>
      <c r="C17" s="94">
        <v>2983</v>
      </c>
      <c r="D17" s="94">
        <v>2908</v>
      </c>
      <c r="E17" s="94">
        <v>3099</v>
      </c>
      <c r="F17" s="94">
        <v>2694</v>
      </c>
      <c r="G17" s="94">
        <v>2796</v>
      </c>
      <c r="H17" s="94">
        <v>2675</v>
      </c>
      <c r="I17" s="94">
        <v>2486</v>
      </c>
      <c r="J17" s="94">
        <v>2426</v>
      </c>
      <c r="K17" s="94">
        <v>2464</v>
      </c>
      <c r="L17" s="102" t="s">
        <v>45</v>
      </c>
      <c r="M17" s="102" t="s">
        <v>45</v>
      </c>
      <c r="P17"/>
      <c r="Q17"/>
      <c r="R17"/>
      <c r="S17"/>
      <c r="T17"/>
    </row>
    <row r="18" spans="1:20" x14ac:dyDescent="0.25">
      <c r="A18" s="18" t="s">
        <v>55</v>
      </c>
      <c r="B18" s="94">
        <v>1579</v>
      </c>
      <c r="C18" s="94">
        <v>1668</v>
      </c>
      <c r="D18" s="94">
        <v>1814</v>
      </c>
      <c r="E18" s="94">
        <v>1576</v>
      </c>
      <c r="F18" s="94">
        <v>1620</v>
      </c>
      <c r="G18" s="94">
        <v>1323</v>
      </c>
      <c r="H18" s="94">
        <v>1538</v>
      </c>
      <c r="I18" s="94">
        <v>1463</v>
      </c>
      <c r="J18" s="94">
        <v>1827</v>
      </c>
      <c r="K18" s="94">
        <v>1854</v>
      </c>
      <c r="L18" s="94">
        <v>2007</v>
      </c>
      <c r="M18" s="94">
        <v>2154</v>
      </c>
      <c r="P18"/>
      <c r="Q18"/>
      <c r="R18"/>
      <c r="S18"/>
      <c r="T18"/>
    </row>
    <row r="19" spans="1:20" x14ac:dyDescent="0.25">
      <c r="A19" s="18" t="s">
        <v>56</v>
      </c>
      <c r="B19" s="94">
        <v>1579</v>
      </c>
      <c r="C19" s="94">
        <v>1668</v>
      </c>
      <c r="D19" s="94">
        <v>1814</v>
      </c>
      <c r="E19" s="94">
        <v>1576</v>
      </c>
      <c r="F19" s="94">
        <v>1620</v>
      </c>
      <c r="G19" s="94">
        <v>1323</v>
      </c>
      <c r="H19" s="94">
        <v>1538</v>
      </c>
      <c r="I19" s="94">
        <v>1463</v>
      </c>
      <c r="J19" s="94">
        <v>1827</v>
      </c>
      <c r="K19" s="94">
        <v>1854</v>
      </c>
      <c r="L19" s="102" t="s">
        <v>45</v>
      </c>
      <c r="M19" s="102" t="s">
        <v>45</v>
      </c>
      <c r="P19" s="35"/>
      <c r="Q19" s="35"/>
      <c r="R19" s="35"/>
      <c r="S19" s="35"/>
      <c r="T19"/>
    </row>
    <row r="20" spans="1:20" x14ac:dyDescent="0.25">
      <c r="A20" s="18" t="s">
        <v>57</v>
      </c>
      <c r="B20" s="94">
        <v>113222</v>
      </c>
      <c r="C20" s="94">
        <v>119986</v>
      </c>
      <c r="D20" s="94">
        <v>125231</v>
      </c>
      <c r="E20" s="94">
        <v>130908</v>
      </c>
      <c r="F20" s="94">
        <v>136548</v>
      </c>
      <c r="G20" s="94">
        <v>139993</v>
      </c>
      <c r="H20" s="94">
        <v>146907</v>
      </c>
      <c r="I20" s="94">
        <v>152270</v>
      </c>
      <c r="J20" s="94">
        <v>161396</v>
      </c>
      <c r="K20" s="94">
        <v>174759</v>
      </c>
      <c r="L20" s="94">
        <v>179764</v>
      </c>
      <c r="M20" s="94">
        <v>176644</v>
      </c>
      <c r="P20"/>
      <c r="Q20"/>
      <c r="R20"/>
      <c r="S20"/>
      <c r="T20" s="35"/>
    </row>
    <row r="21" spans="1:20" x14ac:dyDescent="0.25">
      <c r="A21" s="18" t="s">
        <v>58</v>
      </c>
      <c r="B21" s="94">
        <v>46709</v>
      </c>
      <c r="C21" s="94">
        <v>49200</v>
      </c>
      <c r="D21" s="94">
        <v>51176</v>
      </c>
      <c r="E21" s="94">
        <v>53977</v>
      </c>
      <c r="F21" s="94">
        <v>56580</v>
      </c>
      <c r="G21" s="94">
        <v>58746</v>
      </c>
      <c r="H21" s="94">
        <v>61835</v>
      </c>
      <c r="I21" s="94">
        <v>65061</v>
      </c>
      <c r="J21" s="94">
        <v>69504</v>
      </c>
      <c r="K21" s="94">
        <v>76456</v>
      </c>
      <c r="L21" s="94">
        <v>78994</v>
      </c>
      <c r="M21" s="94">
        <v>78833</v>
      </c>
      <c r="P21"/>
      <c r="Q21"/>
      <c r="R21"/>
      <c r="S21"/>
      <c r="T21"/>
    </row>
    <row r="22" spans="1:20" x14ac:dyDescent="0.25">
      <c r="A22" s="18" t="s">
        <v>59</v>
      </c>
      <c r="B22" s="94">
        <v>46709</v>
      </c>
      <c r="C22" s="94">
        <v>49200</v>
      </c>
      <c r="D22" s="94">
        <v>51176</v>
      </c>
      <c r="E22" s="94">
        <v>53977</v>
      </c>
      <c r="F22" s="94">
        <v>56580</v>
      </c>
      <c r="G22" s="94">
        <v>58746</v>
      </c>
      <c r="H22" s="94">
        <v>61835</v>
      </c>
      <c r="I22" s="94">
        <v>65061</v>
      </c>
      <c r="J22" s="94">
        <v>69504</v>
      </c>
      <c r="K22" s="94">
        <v>76456</v>
      </c>
      <c r="L22" s="94">
        <v>78994</v>
      </c>
      <c r="M22" s="94">
        <v>78833</v>
      </c>
      <c r="P22"/>
      <c r="Q22"/>
      <c r="R22"/>
      <c r="S22"/>
      <c r="T22"/>
    </row>
    <row r="23" spans="1:20" x14ac:dyDescent="0.25">
      <c r="A23" s="18" t="s">
        <v>60</v>
      </c>
      <c r="B23" s="94">
        <v>31494</v>
      </c>
      <c r="C23" s="94">
        <v>33176</v>
      </c>
      <c r="D23" s="94">
        <v>34730</v>
      </c>
      <c r="E23" s="94">
        <v>36688</v>
      </c>
      <c r="F23" s="94">
        <v>38288</v>
      </c>
      <c r="G23" s="94">
        <v>39708</v>
      </c>
      <c r="H23" s="94">
        <v>41811</v>
      </c>
      <c r="I23" s="94">
        <v>42922</v>
      </c>
      <c r="J23" s="94">
        <v>45078</v>
      </c>
      <c r="K23" s="94">
        <v>49169</v>
      </c>
      <c r="L23" s="102" t="s">
        <v>45</v>
      </c>
      <c r="M23" s="102" t="s">
        <v>45</v>
      </c>
      <c r="P23"/>
      <c r="Q23"/>
      <c r="R23"/>
      <c r="S23"/>
      <c r="T23"/>
    </row>
    <row r="24" spans="1:20" x14ac:dyDescent="0.25">
      <c r="A24" s="18" t="s">
        <v>61</v>
      </c>
      <c r="B24" s="94">
        <v>15215</v>
      </c>
      <c r="C24" s="94">
        <v>16024</v>
      </c>
      <c r="D24" s="94">
        <v>16445</v>
      </c>
      <c r="E24" s="94">
        <v>17288</v>
      </c>
      <c r="F24" s="94">
        <v>18292</v>
      </c>
      <c r="G24" s="94">
        <v>19038</v>
      </c>
      <c r="H24" s="94">
        <v>20024</v>
      </c>
      <c r="I24" s="94">
        <v>22138</v>
      </c>
      <c r="J24" s="94">
        <v>24425</v>
      </c>
      <c r="K24" s="94">
        <v>27287</v>
      </c>
      <c r="L24" s="102" t="s">
        <v>45</v>
      </c>
      <c r="M24" s="102" t="s">
        <v>45</v>
      </c>
      <c r="O24" s="32"/>
      <c r="P24"/>
      <c r="Q24"/>
      <c r="R24"/>
      <c r="S24"/>
      <c r="T24"/>
    </row>
    <row r="25" spans="1:20" x14ac:dyDescent="0.25">
      <c r="A25" s="18" t="s">
        <v>62</v>
      </c>
      <c r="B25" s="94">
        <v>66512</v>
      </c>
      <c r="C25" s="94">
        <v>70786</v>
      </c>
      <c r="D25" s="94">
        <v>74055</v>
      </c>
      <c r="E25" s="94">
        <v>76932</v>
      </c>
      <c r="F25" s="94">
        <v>79968</v>
      </c>
      <c r="G25" s="94">
        <v>81247</v>
      </c>
      <c r="H25" s="94">
        <v>85071</v>
      </c>
      <c r="I25" s="94">
        <v>87209</v>
      </c>
      <c r="J25" s="94">
        <v>91893</v>
      </c>
      <c r="K25" s="94">
        <v>98302</v>
      </c>
      <c r="L25" s="94">
        <v>100770</v>
      </c>
      <c r="M25" s="94">
        <v>97811</v>
      </c>
      <c r="P25" s="35"/>
      <c r="Q25" s="35"/>
      <c r="R25" s="35"/>
      <c r="S25" s="35"/>
      <c r="T25"/>
    </row>
    <row r="26" spans="1:20" x14ac:dyDescent="0.25">
      <c r="A26" s="18" t="s">
        <v>63</v>
      </c>
      <c r="B26" s="94">
        <v>66512</v>
      </c>
      <c r="C26" s="94">
        <v>70786</v>
      </c>
      <c r="D26" s="94">
        <v>74055</v>
      </c>
      <c r="E26" s="94">
        <v>76932</v>
      </c>
      <c r="F26" s="94">
        <v>79968</v>
      </c>
      <c r="G26" s="94">
        <v>81247</v>
      </c>
      <c r="H26" s="94">
        <v>85071</v>
      </c>
      <c r="I26" s="94">
        <v>87209</v>
      </c>
      <c r="J26" s="94">
        <v>91893</v>
      </c>
      <c r="K26" s="94">
        <v>98302</v>
      </c>
      <c r="L26" s="94">
        <v>100770</v>
      </c>
      <c r="M26" s="94">
        <v>97811</v>
      </c>
      <c r="P26"/>
      <c r="Q26"/>
      <c r="R26"/>
      <c r="S26"/>
      <c r="T26" s="35"/>
    </row>
    <row r="27" spans="1:20" x14ac:dyDescent="0.25">
      <c r="A27" s="18" t="s">
        <v>64</v>
      </c>
      <c r="B27" s="94">
        <v>11498</v>
      </c>
      <c r="C27" s="94">
        <v>12231</v>
      </c>
      <c r="D27" s="94">
        <v>12798</v>
      </c>
      <c r="E27" s="94">
        <v>13525</v>
      </c>
      <c r="F27" s="94">
        <v>14004</v>
      </c>
      <c r="G27" s="94">
        <v>13971</v>
      </c>
      <c r="H27" s="94">
        <v>14795</v>
      </c>
      <c r="I27" s="94">
        <v>15728</v>
      </c>
      <c r="J27" s="94">
        <v>17043</v>
      </c>
      <c r="K27" s="94">
        <v>18101</v>
      </c>
      <c r="L27" s="102" t="s">
        <v>45</v>
      </c>
      <c r="M27" s="102" t="s">
        <v>45</v>
      </c>
      <c r="T27"/>
    </row>
    <row r="28" spans="1:20" x14ac:dyDescent="0.25">
      <c r="A28" s="18" t="s">
        <v>65</v>
      </c>
      <c r="B28" s="94">
        <v>55015</v>
      </c>
      <c r="C28" s="94">
        <v>58555</v>
      </c>
      <c r="D28" s="94">
        <v>61257</v>
      </c>
      <c r="E28" s="94">
        <v>63406</v>
      </c>
      <c r="F28" s="94">
        <v>65964</v>
      </c>
      <c r="G28" s="94">
        <v>67276</v>
      </c>
      <c r="H28" s="94">
        <v>70276</v>
      </c>
      <c r="I28" s="94">
        <v>71482</v>
      </c>
      <c r="J28" s="94">
        <v>74849</v>
      </c>
      <c r="K28" s="94">
        <v>80201</v>
      </c>
      <c r="L28" s="102" t="s">
        <v>45</v>
      </c>
      <c r="M28" s="102" t="s">
        <v>45</v>
      </c>
    </row>
    <row r="29" spans="1:20" x14ac:dyDescent="0.25">
      <c r="A29" s="18" t="s">
        <v>66</v>
      </c>
      <c r="B29" s="94">
        <v>37393</v>
      </c>
      <c r="C29" s="94">
        <v>39409</v>
      </c>
      <c r="D29" s="94">
        <v>40259</v>
      </c>
      <c r="E29" s="94">
        <v>40924</v>
      </c>
      <c r="F29" s="94">
        <v>42713</v>
      </c>
      <c r="G29" s="94">
        <v>44462</v>
      </c>
      <c r="H29" s="94">
        <v>45263</v>
      </c>
      <c r="I29" s="94">
        <v>46354</v>
      </c>
      <c r="J29" s="94">
        <v>49123</v>
      </c>
      <c r="K29" s="94">
        <v>49934</v>
      </c>
      <c r="L29" s="94">
        <v>52558</v>
      </c>
      <c r="M29" s="94">
        <v>52628</v>
      </c>
    </row>
    <row r="30" spans="1:20" x14ac:dyDescent="0.25">
      <c r="A30" s="18" t="s">
        <v>67</v>
      </c>
      <c r="B30" s="94">
        <v>16687</v>
      </c>
      <c r="C30" s="94">
        <v>17982</v>
      </c>
      <c r="D30" s="94">
        <v>17989</v>
      </c>
      <c r="E30" s="94">
        <v>17718</v>
      </c>
      <c r="F30" s="94">
        <v>18656</v>
      </c>
      <c r="G30" s="94">
        <v>19445</v>
      </c>
      <c r="H30" s="94">
        <v>20298</v>
      </c>
      <c r="I30" s="94">
        <v>20511</v>
      </c>
      <c r="J30" s="94">
        <v>22360</v>
      </c>
      <c r="K30" s="94">
        <v>21923</v>
      </c>
      <c r="L30" s="94">
        <v>22792</v>
      </c>
      <c r="M30" s="94">
        <v>23022</v>
      </c>
    </row>
    <row r="31" spans="1:20" x14ac:dyDescent="0.25">
      <c r="A31" s="18" t="s">
        <v>68</v>
      </c>
      <c r="B31" s="94">
        <v>12347</v>
      </c>
      <c r="C31" s="94">
        <v>13438</v>
      </c>
      <c r="D31" s="94">
        <v>12745</v>
      </c>
      <c r="E31" s="94">
        <v>12410</v>
      </c>
      <c r="F31" s="94">
        <v>13294</v>
      </c>
      <c r="G31" s="94">
        <v>14982</v>
      </c>
      <c r="H31" s="94">
        <v>14796</v>
      </c>
      <c r="I31" s="94">
        <v>14651</v>
      </c>
      <c r="J31" s="94">
        <v>16101</v>
      </c>
      <c r="K31" s="94">
        <v>15627</v>
      </c>
      <c r="L31" s="94">
        <v>16147</v>
      </c>
      <c r="M31" s="94">
        <v>16222</v>
      </c>
    </row>
    <row r="32" spans="1:20" x14ac:dyDescent="0.25">
      <c r="A32" s="18" t="s">
        <v>69</v>
      </c>
      <c r="B32" s="94">
        <v>5030</v>
      </c>
      <c r="C32" s="94">
        <v>5613</v>
      </c>
      <c r="D32" s="94">
        <v>5170</v>
      </c>
      <c r="E32" s="94">
        <v>4883</v>
      </c>
      <c r="F32" s="94">
        <v>5503</v>
      </c>
      <c r="G32" s="94">
        <v>6910</v>
      </c>
      <c r="H32" s="94">
        <v>6500</v>
      </c>
      <c r="I32" s="94">
        <v>6427</v>
      </c>
      <c r="J32" s="94">
        <v>7363</v>
      </c>
      <c r="K32" s="94">
        <v>6877</v>
      </c>
      <c r="L32" s="102" t="s">
        <v>45</v>
      </c>
      <c r="M32" s="102" t="s">
        <v>45</v>
      </c>
    </row>
    <row r="33" spans="1:13" x14ac:dyDescent="0.25">
      <c r="A33" s="18" t="s">
        <v>70</v>
      </c>
      <c r="B33" s="94">
        <v>1195</v>
      </c>
      <c r="C33" s="94">
        <v>1182</v>
      </c>
      <c r="D33" s="94">
        <v>894</v>
      </c>
      <c r="E33" s="94">
        <v>793</v>
      </c>
      <c r="F33" s="94">
        <v>828</v>
      </c>
      <c r="G33" s="94">
        <v>890</v>
      </c>
      <c r="H33" s="94">
        <v>774</v>
      </c>
      <c r="I33" s="94">
        <v>787</v>
      </c>
      <c r="J33" s="94">
        <v>775</v>
      </c>
      <c r="K33" s="94">
        <v>789</v>
      </c>
      <c r="L33" s="102" t="s">
        <v>45</v>
      </c>
      <c r="M33" s="102" t="s">
        <v>45</v>
      </c>
    </row>
    <row r="34" spans="1:13" x14ac:dyDescent="0.25">
      <c r="A34" s="18" t="s">
        <v>71</v>
      </c>
      <c r="B34" s="94">
        <v>4022</v>
      </c>
      <c r="C34" s="94">
        <v>4224</v>
      </c>
      <c r="D34" s="94">
        <v>4340</v>
      </c>
      <c r="E34" s="94">
        <v>4357</v>
      </c>
      <c r="F34" s="94">
        <v>4478</v>
      </c>
      <c r="G34" s="94">
        <v>4588</v>
      </c>
      <c r="H34" s="94">
        <v>4703</v>
      </c>
      <c r="I34" s="94">
        <v>4679</v>
      </c>
      <c r="J34" s="94">
        <v>4867</v>
      </c>
      <c r="K34" s="94">
        <v>4945</v>
      </c>
      <c r="L34" s="102" t="s">
        <v>45</v>
      </c>
      <c r="M34" s="102" t="s">
        <v>45</v>
      </c>
    </row>
    <row r="35" spans="1:13" x14ac:dyDescent="0.25">
      <c r="A35" s="18" t="s">
        <v>72</v>
      </c>
      <c r="B35" s="94">
        <v>2100</v>
      </c>
      <c r="C35" s="94">
        <v>2419</v>
      </c>
      <c r="D35" s="94">
        <v>2340</v>
      </c>
      <c r="E35" s="94">
        <v>2377</v>
      </c>
      <c r="F35" s="94">
        <v>2484</v>
      </c>
      <c r="G35" s="94">
        <v>2594</v>
      </c>
      <c r="H35" s="94">
        <v>2820</v>
      </c>
      <c r="I35" s="94">
        <v>2757</v>
      </c>
      <c r="J35" s="94">
        <v>3097</v>
      </c>
      <c r="K35" s="94">
        <v>3016</v>
      </c>
      <c r="L35" s="102" t="s">
        <v>45</v>
      </c>
      <c r="M35" s="102" t="s">
        <v>45</v>
      </c>
    </row>
    <row r="36" spans="1:13" x14ac:dyDescent="0.25">
      <c r="A36" s="18" t="s">
        <v>73</v>
      </c>
      <c r="B36" s="94">
        <v>4340</v>
      </c>
      <c r="C36" s="94">
        <v>4544</v>
      </c>
      <c r="D36" s="94">
        <v>5244</v>
      </c>
      <c r="E36" s="94">
        <v>5308</v>
      </c>
      <c r="F36" s="94">
        <v>5362</v>
      </c>
      <c r="G36" s="94">
        <v>4463</v>
      </c>
      <c r="H36" s="94">
        <v>5502</v>
      </c>
      <c r="I36" s="94">
        <v>5860</v>
      </c>
      <c r="J36" s="94">
        <v>6259</v>
      </c>
      <c r="K36" s="94">
        <v>6296</v>
      </c>
      <c r="L36" s="94">
        <v>6645</v>
      </c>
      <c r="M36" s="94">
        <v>6799</v>
      </c>
    </row>
    <row r="37" spans="1:13" x14ac:dyDescent="0.25">
      <c r="A37" s="18" t="s">
        <v>74</v>
      </c>
      <c r="B37" s="94">
        <v>2186</v>
      </c>
      <c r="C37" s="94">
        <v>2395</v>
      </c>
      <c r="D37" s="94">
        <v>2710</v>
      </c>
      <c r="E37" s="94">
        <v>2607</v>
      </c>
      <c r="F37" s="94">
        <v>2601</v>
      </c>
      <c r="G37" s="94">
        <v>1873</v>
      </c>
      <c r="H37" s="94">
        <v>2505</v>
      </c>
      <c r="I37" s="94">
        <v>2773</v>
      </c>
      <c r="J37" s="94">
        <v>3017</v>
      </c>
      <c r="K37" s="94">
        <v>3084</v>
      </c>
      <c r="L37" s="102" t="s">
        <v>45</v>
      </c>
      <c r="M37" s="102" t="s">
        <v>45</v>
      </c>
    </row>
    <row r="38" spans="1:13" x14ac:dyDescent="0.25">
      <c r="A38" s="18" t="s">
        <v>75</v>
      </c>
      <c r="B38" s="94">
        <v>790</v>
      </c>
      <c r="C38" s="94">
        <v>786</v>
      </c>
      <c r="D38" s="94">
        <v>906</v>
      </c>
      <c r="E38" s="94">
        <v>935</v>
      </c>
      <c r="F38" s="94">
        <v>983</v>
      </c>
      <c r="G38" s="94">
        <v>1018</v>
      </c>
      <c r="H38" s="94">
        <v>1130</v>
      </c>
      <c r="I38" s="94">
        <v>1050</v>
      </c>
      <c r="J38" s="94">
        <v>1116</v>
      </c>
      <c r="K38" s="94">
        <v>1047</v>
      </c>
      <c r="L38" s="102" t="s">
        <v>45</v>
      </c>
      <c r="M38" s="102" t="s">
        <v>45</v>
      </c>
    </row>
    <row r="39" spans="1:13" x14ac:dyDescent="0.25">
      <c r="A39" s="18" t="s">
        <v>76</v>
      </c>
      <c r="B39" s="94">
        <v>1363</v>
      </c>
      <c r="C39" s="94">
        <v>1363</v>
      </c>
      <c r="D39" s="94">
        <v>1628</v>
      </c>
      <c r="E39" s="94">
        <v>1765</v>
      </c>
      <c r="F39" s="94">
        <v>1778</v>
      </c>
      <c r="G39" s="94">
        <v>1572</v>
      </c>
      <c r="H39" s="94">
        <v>1867</v>
      </c>
      <c r="I39" s="94">
        <v>2037</v>
      </c>
      <c r="J39" s="94">
        <v>2127</v>
      </c>
      <c r="K39" s="94">
        <v>2166</v>
      </c>
      <c r="L39" s="102" t="s">
        <v>45</v>
      </c>
      <c r="M39" s="102" t="s">
        <v>45</v>
      </c>
    </row>
    <row r="40" spans="1:13" x14ac:dyDescent="0.25">
      <c r="A40" s="18" t="s">
        <v>77</v>
      </c>
      <c r="B40" s="94">
        <v>19469</v>
      </c>
      <c r="C40" s="94">
        <v>20179</v>
      </c>
      <c r="D40" s="94">
        <v>20495</v>
      </c>
      <c r="E40" s="94">
        <v>21399</v>
      </c>
      <c r="F40" s="94">
        <v>22098</v>
      </c>
      <c r="G40" s="94">
        <v>23005</v>
      </c>
      <c r="H40" s="94">
        <v>22902</v>
      </c>
      <c r="I40" s="94">
        <v>23702</v>
      </c>
      <c r="J40" s="94">
        <v>24575</v>
      </c>
      <c r="K40" s="94">
        <v>25716</v>
      </c>
      <c r="L40" s="94">
        <v>27396</v>
      </c>
      <c r="M40" s="94">
        <v>27379</v>
      </c>
    </row>
    <row r="41" spans="1:13" x14ac:dyDescent="0.25">
      <c r="A41" s="18" t="s">
        <v>78</v>
      </c>
      <c r="B41" s="94">
        <v>13110</v>
      </c>
      <c r="C41" s="94">
        <v>13549</v>
      </c>
      <c r="D41" s="94">
        <v>13802</v>
      </c>
      <c r="E41" s="94">
        <v>14331</v>
      </c>
      <c r="F41" s="94">
        <v>14523</v>
      </c>
      <c r="G41" s="94">
        <v>15215</v>
      </c>
      <c r="H41" s="94">
        <v>14312</v>
      </c>
      <c r="I41" s="94">
        <v>15261</v>
      </c>
      <c r="J41" s="94">
        <v>15882</v>
      </c>
      <c r="K41" s="94">
        <v>15891</v>
      </c>
      <c r="L41" s="94">
        <v>16855</v>
      </c>
      <c r="M41" s="94">
        <v>16834</v>
      </c>
    </row>
    <row r="42" spans="1:13" x14ac:dyDescent="0.25">
      <c r="A42" s="18" t="s">
        <v>79</v>
      </c>
      <c r="B42" s="94">
        <v>13110</v>
      </c>
      <c r="C42" s="94">
        <v>13549</v>
      </c>
      <c r="D42" s="94">
        <v>13802</v>
      </c>
      <c r="E42" s="94">
        <v>14331</v>
      </c>
      <c r="F42" s="94">
        <v>14523</v>
      </c>
      <c r="G42" s="94">
        <v>15215</v>
      </c>
      <c r="H42" s="94">
        <v>14312</v>
      </c>
      <c r="I42" s="94">
        <v>15261</v>
      </c>
      <c r="J42" s="94">
        <v>15882</v>
      </c>
      <c r="K42" s="94">
        <v>15891</v>
      </c>
      <c r="L42" s="102" t="s">
        <v>45</v>
      </c>
      <c r="M42" s="102" t="s">
        <v>45</v>
      </c>
    </row>
    <row r="43" spans="1:13" x14ac:dyDescent="0.25">
      <c r="A43" s="18" t="s">
        <v>80</v>
      </c>
      <c r="B43" s="94">
        <v>1377</v>
      </c>
      <c r="C43" s="94">
        <v>1426</v>
      </c>
      <c r="D43" s="94">
        <v>1500</v>
      </c>
      <c r="E43" s="94">
        <v>1642</v>
      </c>
      <c r="F43" s="94">
        <v>1864</v>
      </c>
      <c r="G43" s="94">
        <v>1917</v>
      </c>
      <c r="H43" s="94">
        <v>2292</v>
      </c>
      <c r="I43" s="94">
        <v>2153</v>
      </c>
      <c r="J43" s="94">
        <v>1804</v>
      </c>
      <c r="K43" s="94">
        <v>2815</v>
      </c>
      <c r="L43" s="94">
        <v>3149</v>
      </c>
      <c r="M43" s="94">
        <v>2969</v>
      </c>
    </row>
    <row r="44" spans="1:13" x14ac:dyDescent="0.25">
      <c r="A44" s="18" t="s">
        <v>81</v>
      </c>
      <c r="B44" s="94">
        <v>1377</v>
      </c>
      <c r="C44" s="94">
        <v>1426</v>
      </c>
      <c r="D44" s="94">
        <v>1500</v>
      </c>
      <c r="E44" s="94">
        <v>1642</v>
      </c>
      <c r="F44" s="94">
        <v>1864</v>
      </c>
      <c r="G44" s="94">
        <v>1917</v>
      </c>
      <c r="H44" s="94">
        <v>2292</v>
      </c>
      <c r="I44" s="94">
        <v>2153</v>
      </c>
      <c r="J44" s="94">
        <v>1804</v>
      </c>
      <c r="K44" s="94">
        <v>2815</v>
      </c>
      <c r="L44" s="102" t="s">
        <v>45</v>
      </c>
      <c r="M44" s="102" t="s">
        <v>45</v>
      </c>
    </row>
    <row r="45" spans="1:13" x14ac:dyDescent="0.25">
      <c r="A45" s="18" t="s">
        <v>82</v>
      </c>
      <c r="B45" s="94">
        <v>4982</v>
      </c>
      <c r="C45" s="94">
        <v>5205</v>
      </c>
      <c r="D45" s="94">
        <v>5192</v>
      </c>
      <c r="E45" s="94">
        <v>5426</v>
      </c>
      <c r="F45" s="94">
        <v>5712</v>
      </c>
      <c r="G45" s="94">
        <v>5873</v>
      </c>
      <c r="H45" s="94">
        <v>6298</v>
      </c>
      <c r="I45" s="94">
        <v>6288</v>
      </c>
      <c r="J45" s="94">
        <v>6889</v>
      </c>
      <c r="K45" s="94">
        <v>7009</v>
      </c>
      <c r="L45" s="94">
        <v>7392</v>
      </c>
      <c r="M45" s="94">
        <v>7576</v>
      </c>
    </row>
    <row r="46" spans="1:13" x14ac:dyDescent="0.25">
      <c r="A46" s="18" t="s">
        <v>83</v>
      </c>
      <c r="B46" s="94">
        <v>4982</v>
      </c>
      <c r="C46" s="94">
        <v>5205</v>
      </c>
      <c r="D46" s="94">
        <v>5192</v>
      </c>
      <c r="E46" s="94">
        <v>5426</v>
      </c>
      <c r="F46" s="94">
        <v>5712</v>
      </c>
      <c r="G46" s="94">
        <v>5873</v>
      </c>
      <c r="H46" s="94">
        <v>6298</v>
      </c>
      <c r="I46" s="94">
        <v>6288</v>
      </c>
      <c r="J46" s="94">
        <v>6889</v>
      </c>
      <c r="K46" s="94">
        <v>7009</v>
      </c>
      <c r="L46" s="102" t="s">
        <v>45</v>
      </c>
      <c r="M46" s="102" t="s">
        <v>45</v>
      </c>
    </row>
    <row r="47" spans="1:13" x14ac:dyDescent="0.25">
      <c r="A47" s="18" t="s">
        <v>84</v>
      </c>
      <c r="B47" s="94">
        <v>1237</v>
      </c>
      <c r="C47" s="94">
        <v>1248</v>
      </c>
      <c r="D47" s="94">
        <v>1775</v>
      </c>
      <c r="E47" s="94">
        <v>1807</v>
      </c>
      <c r="F47" s="94">
        <v>1959</v>
      </c>
      <c r="G47" s="94">
        <v>2011</v>
      </c>
      <c r="H47" s="94">
        <v>2063</v>
      </c>
      <c r="I47" s="94">
        <v>2141</v>
      </c>
      <c r="J47" s="94">
        <v>2187</v>
      </c>
      <c r="K47" s="94">
        <v>2295</v>
      </c>
      <c r="L47" s="94">
        <v>2370</v>
      </c>
      <c r="M47" s="94">
        <v>2228</v>
      </c>
    </row>
    <row r="48" spans="1:13" x14ac:dyDescent="0.25">
      <c r="A48" s="18" t="s">
        <v>85</v>
      </c>
      <c r="B48" s="94">
        <v>1237</v>
      </c>
      <c r="C48" s="94">
        <v>1248</v>
      </c>
      <c r="D48" s="94">
        <v>1775</v>
      </c>
      <c r="E48" s="94">
        <v>1807</v>
      </c>
      <c r="F48" s="94">
        <v>1959</v>
      </c>
      <c r="G48" s="94">
        <v>2011</v>
      </c>
      <c r="H48" s="94">
        <v>2063</v>
      </c>
      <c r="I48" s="94">
        <v>2141</v>
      </c>
      <c r="J48" s="94">
        <v>2187</v>
      </c>
      <c r="K48" s="94">
        <v>2295</v>
      </c>
      <c r="L48" s="94">
        <v>2370</v>
      </c>
      <c r="M48" s="94">
        <v>2228</v>
      </c>
    </row>
    <row r="49" spans="1:13" x14ac:dyDescent="0.25">
      <c r="A49" s="18" t="s">
        <v>86</v>
      </c>
      <c r="B49" s="94">
        <v>1237</v>
      </c>
      <c r="C49" s="94">
        <v>1248</v>
      </c>
      <c r="D49" s="94">
        <v>1775</v>
      </c>
      <c r="E49" s="94">
        <v>1807</v>
      </c>
      <c r="F49" s="94">
        <v>1959</v>
      </c>
      <c r="G49" s="94">
        <v>2011</v>
      </c>
      <c r="H49" s="94">
        <v>2063</v>
      </c>
      <c r="I49" s="94">
        <v>2141</v>
      </c>
      <c r="J49" s="94">
        <v>2187</v>
      </c>
      <c r="K49" s="94">
        <v>2295</v>
      </c>
      <c r="L49" s="102" t="s">
        <v>45</v>
      </c>
      <c r="M49" s="102" t="s">
        <v>45</v>
      </c>
    </row>
    <row r="50" spans="1:13" x14ac:dyDescent="0.25">
      <c r="A50" s="66" t="s">
        <v>206</v>
      </c>
    </row>
    <row r="51" spans="1:13" x14ac:dyDescent="0.25">
      <c r="A51" s="12" t="s">
        <v>229</v>
      </c>
    </row>
    <row r="52" spans="1:13" ht="14.95" thickBot="1" x14ac:dyDescent="0.3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ht="14.95" thickBot="1" x14ac:dyDescent="0.3">
      <c r="A53" s="81" t="s">
        <v>123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x14ac:dyDescent="0.25">
      <c r="A54" s="110" t="s">
        <v>122</v>
      </c>
      <c r="B54" s="111">
        <v>2000</v>
      </c>
      <c r="C54" s="111">
        <v>2001</v>
      </c>
      <c r="D54" s="111">
        <v>2002</v>
      </c>
      <c r="E54" s="111">
        <v>2003</v>
      </c>
      <c r="F54" s="111">
        <v>2004</v>
      </c>
      <c r="G54" s="111">
        <v>2005</v>
      </c>
      <c r="H54" s="111">
        <v>2006</v>
      </c>
      <c r="I54" s="111">
        <v>2007</v>
      </c>
      <c r="J54" s="111">
        <v>2008</v>
      </c>
      <c r="K54" s="111">
        <v>2009</v>
      </c>
      <c r="L54" s="112" t="s">
        <v>109</v>
      </c>
      <c r="M54" s="112" t="s">
        <v>221</v>
      </c>
    </row>
    <row r="55" spans="1:13" x14ac:dyDescent="0.25">
      <c r="A55" s="30" t="s">
        <v>28</v>
      </c>
      <c r="B55" s="113">
        <f t="shared" ref="B55:M55" si="0">B3</f>
        <v>1110898</v>
      </c>
      <c r="C55" s="113">
        <f t="shared" si="0"/>
        <v>1146403</v>
      </c>
      <c r="D55" s="113">
        <f t="shared" si="0"/>
        <v>1175635</v>
      </c>
      <c r="E55" s="113">
        <f t="shared" si="0"/>
        <v>1201067</v>
      </c>
      <c r="F55" s="113">
        <f t="shared" si="0"/>
        <v>1252885</v>
      </c>
      <c r="G55" s="113">
        <f t="shared" si="0"/>
        <v>1308856</v>
      </c>
      <c r="H55" s="113">
        <f t="shared" si="0"/>
        <v>1379449</v>
      </c>
      <c r="I55" s="113">
        <f t="shared" si="0"/>
        <v>1435655</v>
      </c>
      <c r="J55" s="113">
        <f t="shared" si="0"/>
        <v>1498736</v>
      </c>
      <c r="K55" s="113">
        <f t="shared" si="0"/>
        <v>1431293</v>
      </c>
      <c r="L55" s="113">
        <f t="shared" si="0"/>
        <v>1516712</v>
      </c>
      <c r="M55" s="113">
        <f t="shared" si="0"/>
        <v>1540077</v>
      </c>
    </row>
    <row r="56" spans="1:13" x14ac:dyDescent="0.25">
      <c r="A56" s="30" t="s">
        <v>120</v>
      </c>
      <c r="B56" s="113">
        <f t="shared" ref="B56:M56" si="1">B5+B30</f>
        <v>261522</v>
      </c>
      <c r="C56" s="113">
        <f t="shared" si="1"/>
        <v>274616</v>
      </c>
      <c r="D56" s="113">
        <f t="shared" si="1"/>
        <v>285968</v>
      </c>
      <c r="E56" s="113">
        <f t="shared" si="1"/>
        <v>294923</v>
      </c>
      <c r="F56" s="113">
        <f t="shared" si="1"/>
        <v>307253</v>
      </c>
      <c r="G56" s="113">
        <f t="shared" si="1"/>
        <v>314560</v>
      </c>
      <c r="H56" s="113">
        <f t="shared" si="1"/>
        <v>328344</v>
      </c>
      <c r="I56" s="113">
        <f t="shared" si="1"/>
        <v>338005</v>
      </c>
      <c r="J56" s="113">
        <f t="shared" si="1"/>
        <v>359269</v>
      </c>
      <c r="K56" s="113">
        <f t="shared" si="1"/>
        <v>381998</v>
      </c>
      <c r="L56" s="113">
        <f t="shared" si="1"/>
        <v>394794</v>
      </c>
      <c r="M56" s="113">
        <f t="shared" si="1"/>
        <v>392650</v>
      </c>
    </row>
    <row r="57" spans="1:13" x14ac:dyDescent="0.25">
      <c r="A57" s="30" t="s">
        <v>127</v>
      </c>
      <c r="B57" s="114">
        <f>B55-B56</f>
        <v>849376</v>
      </c>
      <c r="C57" s="114">
        <f t="shared" ref="C57:M57" si="2">C55-C56</f>
        <v>871787</v>
      </c>
      <c r="D57" s="114">
        <f t="shared" si="2"/>
        <v>889667</v>
      </c>
      <c r="E57" s="114">
        <f t="shared" si="2"/>
        <v>906144</v>
      </c>
      <c r="F57" s="114">
        <f t="shared" si="2"/>
        <v>945632</v>
      </c>
      <c r="G57" s="114">
        <f t="shared" si="2"/>
        <v>994296</v>
      </c>
      <c r="H57" s="114">
        <f t="shared" si="2"/>
        <v>1051105</v>
      </c>
      <c r="I57" s="114">
        <f t="shared" si="2"/>
        <v>1097650</v>
      </c>
      <c r="J57" s="114">
        <f t="shared" si="2"/>
        <v>1139467</v>
      </c>
      <c r="K57" s="114">
        <f t="shared" si="2"/>
        <v>1049295</v>
      </c>
      <c r="L57" s="114">
        <f>L55-L56</f>
        <v>1121918</v>
      </c>
      <c r="M57" s="114">
        <f t="shared" si="2"/>
        <v>1147427</v>
      </c>
    </row>
    <row r="58" spans="1:13" x14ac:dyDescent="0.25">
      <c r="A58" s="12" t="s">
        <v>119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4.95" thickBot="1" x14ac:dyDescent="0.3">
      <c r="A59" s="96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</row>
    <row r="60" spans="1:13" ht="14.95" thickBot="1" x14ac:dyDescent="0.3">
      <c r="A60" s="81" t="s">
        <v>132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13" x14ac:dyDescent="0.25">
      <c r="A61" s="46" t="s">
        <v>122</v>
      </c>
      <c r="B61" s="11">
        <f>B54</f>
        <v>2000</v>
      </c>
      <c r="C61" s="11">
        <f t="shared" ref="C61:M61" si="3">C54</f>
        <v>2001</v>
      </c>
      <c r="D61" s="11">
        <f t="shared" si="3"/>
        <v>2002</v>
      </c>
      <c r="E61" s="11">
        <f t="shared" si="3"/>
        <v>2003</v>
      </c>
      <c r="F61" s="11">
        <f t="shared" si="3"/>
        <v>2004</v>
      </c>
      <c r="G61" s="11">
        <f t="shared" si="3"/>
        <v>2005</v>
      </c>
      <c r="H61" s="11">
        <f t="shared" si="3"/>
        <v>2006</v>
      </c>
      <c r="I61" s="11">
        <f t="shared" si="3"/>
        <v>2007</v>
      </c>
      <c r="J61" s="11">
        <v>2008</v>
      </c>
      <c r="K61" s="59" t="s">
        <v>108</v>
      </c>
      <c r="L61" s="59" t="str">
        <f t="shared" si="3"/>
        <v>2010*</v>
      </c>
      <c r="M61" s="59" t="str">
        <f t="shared" si="3"/>
        <v>2011*</v>
      </c>
    </row>
    <row r="62" spans="1:13" x14ac:dyDescent="0.25">
      <c r="A62" s="46" t="s">
        <v>136</v>
      </c>
      <c r="B62" s="9">
        <f>B69</f>
        <v>244575.41041900002</v>
      </c>
      <c r="C62" s="9">
        <f t="shared" ref="C62:J62" si="4">C69</f>
        <v>256343.84532699999</v>
      </c>
      <c r="D62" s="9">
        <f t="shared" si="4"/>
        <v>267543.70507500001</v>
      </c>
      <c r="E62" s="9">
        <f t="shared" si="4"/>
        <v>276268.275249</v>
      </c>
      <c r="F62" s="9">
        <f t="shared" si="4"/>
        <v>286540.88527000003</v>
      </c>
      <c r="G62" s="9">
        <f t="shared" si="4"/>
        <v>294020.02872299997</v>
      </c>
      <c r="H62" s="9">
        <f t="shared" si="4"/>
        <v>305070.207391</v>
      </c>
      <c r="I62" s="9">
        <f t="shared" si="4"/>
        <v>312962.486049</v>
      </c>
      <c r="J62" s="9">
        <f t="shared" si="4"/>
        <v>329616.081733</v>
      </c>
      <c r="K62" s="9">
        <f>K69</f>
        <v>350236.12453099998</v>
      </c>
      <c r="L62" s="108" t="s">
        <v>169</v>
      </c>
      <c r="M62" s="108" t="s">
        <v>169</v>
      </c>
    </row>
    <row r="63" spans="1:13" x14ac:dyDescent="0.25">
      <c r="A63" s="46" t="s">
        <v>135</v>
      </c>
      <c r="B63" s="9">
        <f>B56-B62</f>
        <v>16946.589580999978</v>
      </c>
      <c r="C63" s="9">
        <f t="shared" ref="C63:I63" si="5">C56-C62</f>
        <v>18272.154673000012</v>
      </c>
      <c r="D63" s="9">
        <f t="shared" si="5"/>
        <v>18424.294924999995</v>
      </c>
      <c r="E63" s="9">
        <f t="shared" si="5"/>
        <v>18654.724751000002</v>
      </c>
      <c r="F63" s="9">
        <f t="shared" si="5"/>
        <v>20712.114729999972</v>
      </c>
      <c r="G63" s="9">
        <f t="shared" si="5"/>
        <v>20539.971277000033</v>
      </c>
      <c r="H63" s="9">
        <f t="shared" si="5"/>
        <v>23273.792608999996</v>
      </c>
      <c r="I63" s="9">
        <f t="shared" si="5"/>
        <v>25042.513951000001</v>
      </c>
      <c r="J63" s="9">
        <f>J56-J62</f>
        <v>29652.918267000001</v>
      </c>
      <c r="K63" s="9">
        <f>K56-K62</f>
        <v>31761.875469000021</v>
      </c>
      <c r="L63" s="108" t="s">
        <v>169</v>
      </c>
      <c r="M63" s="108" t="s">
        <v>169</v>
      </c>
    </row>
    <row r="64" spans="1:13" ht="14.95" thickBot="1" x14ac:dyDescent="0.3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7"/>
      <c r="M64" s="97"/>
    </row>
    <row r="65" spans="1:13" ht="14.95" thickBot="1" x14ac:dyDescent="0.3">
      <c r="A65" s="81" t="s">
        <v>203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98"/>
      <c r="M65" s="98"/>
    </row>
    <row r="66" spans="1:13" x14ac:dyDescent="0.25">
      <c r="A66" s="46" t="s">
        <v>122</v>
      </c>
      <c r="B66" s="11">
        <f>B54</f>
        <v>2000</v>
      </c>
      <c r="C66" s="11">
        <f t="shared" ref="C66:I66" si="6">C54</f>
        <v>2001</v>
      </c>
      <c r="D66" s="11">
        <f t="shared" si="6"/>
        <v>2002</v>
      </c>
      <c r="E66" s="11">
        <f t="shared" si="6"/>
        <v>2003</v>
      </c>
      <c r="F66" s="11">
        <f t="shared" si="6"/>
        <v>2004</v>
      </c>
      <c r="G66" s="11">
        <f t="shared" si="6"/>
        <v>2005</v>
      </c>
      <c r="H66" s="11">
        <f t="shared" si="6"/>
        <v>2006</v>
      </c>
      <c r="I66" s="11">
        <f t="shared" si="6"/>
        <v>2007</v>
      </c>
      <c r="J66" s="11">
        <v>2008</v>
      </c>
      <c r="K66" s="59" t="s">
        <v>108</v>
      </c>
      <c r="L66" s="59">
        <v>2010</v>
      </c>
      <c r="M66" s="59">
        <v>2011</v>
      </c>
    </row>
    <row r="67" spans="1:13" x14ac:dyDescent="0.25">
      <c r="A67" s="46" t="s">
        <v>143</v>
      </c>
      <c r="B67" s="9">
        <v>175391.30037800001</v>
      </c>
      <c r="C67" s="9">
        <v>183769.80134999999</v>
      </c>
      <c r="D67" s="9">
        <v>192459.036804</v>
      </c>
      <c r="E67" s="9">
        <v>201381.60566999999</v>
      </c>
      <c r="F67" s="9">
        <v>208701.87854800001</v>
      </c>
      <c r="G67" s="9">
        <v>214626.267784</v>
      </c>
      <c r="H67" s="9">
        <v>220953.49683399999</v>
      </c>
      <c r="I67" s="9">
        <v>227785.13836000001</v>
      </c>
      <c r="J67" s="9">
        <v>241844.181847</v>
      </c>
      <c r="K67" s="9">
        <v>256283.427872</v>
      </c>
      <c r="L67" s="108" t="s">
        <v>169</v>
      </c>
      <c r="M67" s="108" t="s">
        <v>169</v>
      </c>
    </row>
    <row r="68" spans="1:13" x14ac:dyDescent="0.25">
      <c r="A68" s="46" t="s">
        <v>133</v>
      </c>
      <c r="B68" s="9">
        <v>69184.110041000007</v>
      </c>
      <c r="C68" s="9">
        <v>72574.043976999994</v>
      </c>
      <c r="D68" s="9">
        <v>75084.668271000002</v>
      </c>
      <c r="E68" s="9">
        <v>74886.669578999994</v>
      </c>
      <c r="F68" s="9">
        <v>77839.006722000006</v>
      </c>
      <c r="G68" s="9">
        <v>79393.760939</v>
      </c>
      <c r="H68" s="9">
        <v>84116.710556999999</v>
      </c>
      <c r="I68" s="9">
        <v>85177.347689000002</v>
      </c>
      <c r="J68" s="9">
        <v>87771.899885999999</v>
      </c>
      <c r="K68" s="9">
        <v>93952.696658999994</v>
      </c>
      <c r="L68" s="108" t="s">
        <v>230</v>
      </c>
      <c r="M68" s="108" t="s">
        <v>169</v>
      </c>
    </row>
    <row r="69" spans="1:13" x14ac:dyDescent="0.25">
      <c r="A69" s="46" t="s">
        <v>21</v>
      </c>
      <c r="B69" s="9">
        <f t="shared" ref="B69:K69" si="7">SUM(B67:B68)</f>
        <v>244575.41041900002</v>
      </c>
      <c r="C69" s="9">
        <f t="shared" si="7"/>
        <v>256343.84532699999</v>
      </c>
      <c r="D69" s="9">
        <f t="shared" si="7"/>
        <v>267543.70507500001</v>
      </c>
      <c r="E69" s="9">
        <f t="shared" si="7"/>
        <v>276268.275249</v>
      </c>
      <c r="F69" s="9">
        <f t="shared" si="7"/>
        <v>286540.88527000003</v>
      </c>
      <c r="G69" s="9">
        <f t="shared" si="7"/>
        <v>294020.02872299997</v>
      </c>
      <c r="H69" s="9">
        <f t="shared" si="7"/>
        <v>305070.207391</v>
      </c>
      <c r="I69" s="9">
        <f t="shared" si="7"/>
        <v>312962.486049</v>
      </c>
      <c r="J69" s="9">
        <f t="shared" si="7"/>
        <v>329616.081733</v>
      </c>
      <c r="K69" s="9">
        <f t="shared" si="7"/>
        <v>350236.12453099998</v>
      </c>
      <c r="L69" s="108" t="s">
        <v>169</v>
      </c>
      <c r="M69" s="108" t="s">
        <v>169</v>
      </c>
    </row>
    <row r="70" spans="1:13" x14ac:dyDescent="0.25">
      <c r="A70" s="12" t="s">
        <v>183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95" thickBot="1" x14ac:dyDescent="0.3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4.95" thickBot="1" x14ac:dyDescent="0.3">
      <c r="A72" s="81" t="s">
        <v>124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x14ac:dyDescent="0.25">
      <c r="A73" s="46" t="s">
        <v>122</v>
      </c>
      <c r="B73" s="11">
        <f>B66</f>
        <v>2000</v>
      </c>
      <c r="C73" s="11">
        <f t="shared" ref="C73:M73" si="8">C66</f>
        <v>2001</v>
      </c>
      <c r="D73" s="11">
        <f t="shared" si="8"/>
        <v>2002</v>
      </c>
      <c r="E73" s="11">
        <f t="shared" si="8"/>
        <v>2003</v>
      </c>
      <c r="F73" s="11">
        <f t="shared" si="8"/>
        <v>2004</v>
      </c>
      <c r="G73" s="11">
        <f t="shared" si="8"/>
        <v>2005</v>
      </c>
      <c r="H73" s="11">
        <f t="shared" si="8"/>
        <v>2006</v>
      </c>
      <c r="I73" s="11">
        <f t="shared" si="8"/>
        <v>2007</v>
      </c>
      <c r="J73" s="11">
        <f t="shared" si="8"/>
        <v>2008</v>
      </c>
      <c r="K73" s="59" t="str">
        <f t="shared" si="8"/>
        <v>2009*</v>
      </c>
      <c r="L73" s="11">
        <f t="shared" si="8"/>
        <v>2010</v>
      </c>
      <c r="M73" s="11">
        <f t="shared" si="8"/>
        <v>2011</v>
      </c>
    </row>
    <row r="74" spans="1:13" x14ac:dyDescent="0.25">
      <c r="A74" s="46" t="s">
        <v>204</v>
      </c>
      <c r="B74" s="31">
        <f t="shared" ref="B74:K74" si="9">B62/B$56</f>
        <v>0.93520013772837474</v>
      </c>
      <c r="C74" s="31">
        <f t="shared" si="9"/>
        <v>0.93346289118987968</v>
      </c>
      <c r="D74" s="31">
        <f t="shared" si="9"/>
        <v>0.93557217966695572</v>
      </c>
      <c r="E74" s="31">
        <f t="shared" si="9"/>
        <v>0.93674713484197569</v>
      </c>
      <c r="F74" s="31">
        <f t="shared" si="9"/>
        <v>0.93258938161710392</v>
      </c>
      <c r="G74" s="31">
        <f t="shared" si="9"/>
        <v>0.93470253281726845</v>
      </c>
      <c r="H74" s="31">
        <f t="shared" si="9"/>
        <v>0.92911765523658119</v>
      </c>
      <c r="I74" s="31">
        <f t="shared" si="9"/>
        <v>0.92591081803227759</v>
      </c>
      <c r="J74" s="31">
        <f t="shared" si="9"/>
        <v>0.91746318700750695</v>
      </c>
      <c r="K74" s="31">
        <f t="shared" si="9"/>
        <v>0.91685329381567438</v>
      </c>
      <c r="L74" s="68" t="s">
        <v>169</v>
      </c>
      <c r="M74" s="69" t="s">
        <v>169</v>
      </c>
    </row>
    <row r="75" spans="1:13" x14ac:dyDescent="0.25">
      <c r="A75" s="46" t="s">
        <v>135</v>
      </c>
      <c r="B75" s="31">
        <f t="shared" ref="B75:K75" si="10">B63/B$56</f>
        <v>6.479986227162525E-2</v>
      </c>
      <c r="C75" s="31">
        <f t="shared" si="10"/>
        <v>6.6537108810120357E-2</v>
      </c>
      <c r="D75" s="31">
        <f t="shared" si="10"/>
        <v>6.4427820333044242E-2</v>
      </c>
      <c r="E75" s="31">
        <f t="shared" si="10"/>
        <v>6.3252865158024307E-2</v>
      </c>
      <c r="F75" s="31">
        <f t="shared" si="10"/>
        <v>6.7410618382896095E-2</v>
      </c>
      <c r="G75" s="31">
        <f t="shared" si="10"/>
        <v>6.5297467182731536E-2</v>
      </c>
      <c r="H75" s="31">
        <f t="shared" si="10"/>
        <v>7.0882344763418842E-2</v>
      </c>
      <c r="I75" s="31">
        <f t="shared" si="10"/>
        <v>7.4089181967722378E-2</v>
      </c>
      <c r="J75" s="31">
        <f t="shared" si="10"/>
        <v>8.2536812992493089E-2</v>
      </c>
      <c r="K75" s="31">
        <f t="shared" si="10"/>
        <v>8.3146706184325625E-2</v>
      </c>
      <c r="L75" s="69" t="s">
        <v>230</v>
      </c>
      <c r="M75" s="69" t="s">
        <v>169</v>
      </c>
    </row>
    <row r="76" spans="1:13" ht="14.95" thickBot="1" x14ac:dyDescent="0.3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ht="14.95" thickBot="1" x14ac:dyDescent="0.3">
      <c r="A77" s="81" t="s">
        <v>134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x14ac:dyDescent="0.25">
      <c r="A78" s="46" t="s">
        <v>125</v>
      </c>
      <c r="B78" s="11">
        <f>B73</f>
        <v>2000</v>
      </c>
      <c r="C78" s="11">
        <f t="shared" ref="C78:M78" si="11">C73</f>
        <v>2001</v>
      </c>
      <c r="D78" s="11">
        <f t="shared" si="11"/>
        <v>2002</v>
      </c>
      <c r="E78" s="11">
        <f t="shared" si="11"/>
        <v>2003</v>
      </c>
      <c r="F78" s="11">
        <f t="shared" si="11"/>
        <v>2004</v>
      </c>
      <c r="G78" s="11">
        <f t="shared" si="11"/>
        <v>2005</v>
      </c>
      <c r="H78" s="11">
        <f t="shared" si="11"/>
        <v>2006</v>
      </c>
      <c r="I78" s="11">
        <f t="shared" si="11"/>
        <v>2007</v>
      </c>
      <c r="J78" s="11">
        <f t="shared" si="11"/>
        <v>2008</v>
      </c>
      <c r="K78" s="59" t="str">
        <f t="shared" si="11"/>
        <v>2009*</v>
      </c>
      <c r="L78" s="11">
        <f t="shared" si="11"/>
        <v>2010</v>
      </c>
      <c r="M78" s="11">
        <f t="shared" si="11"/>
        <v>2011</v>
      </c>
    </row>
    <row r="79" spans="1:13" x14ac:dyDescent="0.25">
      <c r="A79" s="46" t="s">
        <v>121</v>
      </c>
      <c r="B79" s="31">
        <f t="shared" ref="B79:K79" si="12">B67/B$62</f>
        <v>0.71712565084741897</v>
      </c>
      <c r="C79" s="31">
        <f t="shared" si="12"/>
        <v>0.71688790154324811</v>
      </c>
      <c r="D79" s="31">
        <f t="shared" si="12"/>
        <v>0.71935550399157522</v>
      </c>
      <c r="E79" s="31">
        <f t="shared" si="12"/>
        <v>0.72893496543711067</v>
      </c>
      <c r="F79" s="31">
        <f t="shared" si="12"/>
        <v>0.72834938843490227</v>
      </c>
      <c r="G79" s="31">
        <f t="shared" si="12"/>
        <v>0.7299715897456841</v>
      </c>
      <c r="H79" s="31">
        <f t="shared" si="12"/>
        <v>0.7242709759291901</v>
      </c>
      <c r="I79" s="31">
        <f t="shared" si="12"/>
        <v>0.72783527903192868</v>
      </c>
      <c r="J79" s="31">
        <f t="shared" si="12"/>
        <v>0.73371475255537388</v>
      </c>
      <c r="K79" s="31">
        <f t="shared" si="12"/>
        <v>0.73174469999400626</v>
      </c>
      <c r="L79" s="68" t="s">
        <v>169</v>
      </c>
      <c r="M79" s="69" t="s">
        <v>169</v>
      </c>
    </row>
    <row r="80" spans="1:13" x14ac:dyDescent="0.25">
      <c r="A80" s="46" t="s">
        <v>126</v>
      </c>
      <c r="B80" s="31">
        <f t="shared" ref="B80:K80" si="13">B68/B$62</f>
        <v>0.28287434915258097</v>
      </c>
      <c r="C80" s="31">
        <f t="shared" si="13"/>
        <v>0.28311209845675189</v>
      </c>
      <c r="D80" s="31">
        <f t="shared" si="13"/>
        <v>0.28064449600842473</v>
      </c>
      <c r="E80" s="31">
        <f t="shared" si="13"/>
        <v>0.27106503456288927</v>
      </c>
      <c r="F80" s="31">
        <f t="shared" si="13"/>
        <v>0.27165061156509773</v>
      </c>
      <c r="G80" s="31">
        <f t="shared" si="13"/>
        <v>0.27002841025431595</v>
      </c>
      <c r="H80" s="31">
        <f t="shared" si="13"/>
        <v>0.27572902407080985</v>
      </c>
      <c r="I80" s="31">
        <f t="shared" si="13"/>
        <v>0.27216472096807132</v>
      </c>
      <c r="J80" s="31">
        <f t="shared" si="13"/>
        <v>0.26628524744462606</v>
      </c>
      <c r="K80" s="31">
        <f t="shared" si="13"/>
        <v>0.26825530000599379</v>
      </c>
      <c r="L80" s="69" t="s">
        <v>230</v>
      </c>
      <c r="M80" s="69" t="s">
        <v>169</v>
      </c>
    </row>
    <row r="81" spans="1:13" ht="14.95" thickBot="1" x14ac:dyDescent="0.3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4.95" thickBot="1" x14ac:dyDescent="0.3">
      <c r="A82" s="81" t="s">
        <v>137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x14ac:dyDescent="0.25">
      <c r="A83" s="46" t="s">
        <v>122</v>
      </c>
      <c r="B83" s="11">
        <f t="shared" ref="B83:M83" si="14">B78</f>
        <v>2000</v>
      </c>
      <c r="C83" s="11">
        <f t="shared" si="14"/>
        <v>2001</v>
      </c>
      <c r="D83" s="11">
        <f t="shared" si="14"/>
        <v>2002</v>
      </c>
      <c r="E83" s="11">
        <f t="shared" si="14"/>
        <v>2003</v>
      </c>
      <c r="F83" s="11">
        <f t="shared" si="14"/>
        <v>2004</v>
      </c>
      <c r="G83" s="11">
        <f t="shared" si="14"/>
        <v>2005</v>
      </c>
      <c r="H83" s="11">
        <f t="shared" si="14"/>
        <v>2006</v>
      </c>
      <c r="I83" s="11">
        <f t="shared" si="14"/>
        <v>2007</v>
      </c>
      <c r="J83" s="11">
        <v>2008</v>
      </c>
      <c r="K83" s="59" t="str">
        <f t="shared" si="14"/>
        <v>2009*</v>
      </c>
      <c r="L83" s="59" t="s">
        <v>109</v>
      </c>
      <c r="M83" s="11">
        <f t="shared" si="14"/>
        <v>2011</v>
      </c>
    </row>
    <row r="84" spans="1:13" x14ac:dyDescent="0.25">
      <c r="A84" s="46" t="s">
        <v>29</v>
      </c>
      <c r="B84" s="9">
        <v>34994.824000000001</v>
      </c>
      <c r="C84" s="9">
        <v>36783.474000000002</v>
      </c>
      <c r="D84" s="9">
        <v>38319.719999999994</v>
      </c>
      <c r="E84" s="9">
        <v>40268.285000000003</v>
      </c>
      <c r="F84" s="9">
        <v>41882.361999999994</v>
      </c>
      <c r="G84" s="9">
        <v>43420.291999999994</v>
      </c>
      <c r="H84" s="9">
        <v>45502.829000000012</v>
      </c>
      <c r="I84" s="9">
        <v>47422.178999999996</v>
      </c>
      <c r="J84" s="9">
        <v>49925.550450690855</v>
      </c>
      <c r="K84" s="9">
        <v>56306.039052020686</v>
      </c>
      <c r="L84" s="9">
        <v>55856.902064456983</v>
      </c>
      <c r="M84" s="108" t="s">
        <v>169</v>
      </c>
    </row>
    <row r="85" spans="1:13" x14ac:dyDescent="0.25">
      <c r="A85" s="46" t="s">
        <v>26</v>
      </c>
      <c r="B85" s="9">
        <v>65292.437000000005</v>
      </c>
      <c r="C85" s="9">
        <v>69485.858999999997</v>
      </c>
      <c r="D85" s="9">
        <v>72620.03</v>
      </c>
      <c r="E85" s="9">
        <v>75348.913</v>
      </c>
      <c r="F85" s="9">
        <v>78321.301999999996</v>
      </c>
      <c r="G85" s="9">
        <v>79534.508000000002</v>
      </c>
      <c r="H85" s="9">
        <v>83134.66</v>
      </c>
      <c r="I85" s="9">
        <v>85071.884999999995</v>
      </c>
      <c r="J85" s="9">
        <v>93872.483677777753</v>
      </c>
      <c r="K85" s="9">
        <v>97304.670786188028</v>
      </c>
      <c r="L85" s="9">
        <v>96125.840058248898</v>
      </c>
      <c r="M85" s="108" t="s">
        <v>169</v>
      </c>
    </row>
    <row r="86" spans="1:13" x14ac:dyDescent="0.25">
      <c r="A86" s="46" t="s">
        <v>27</v>
      </c>
      <c r="B86" s="9">
        <v>59867.564999999981</v>
      </c>
      <c r="C86" s="9">
        <v>62369.362000000001</v>
      </c>
      <c r="D86" s="9">
        <v>65186.342999999993</v>
      </c>
      <c r="E86" s="9">
        <v>67577.802000000011</v>
      </c>
      <c r="F86" s="9">
        <v>70536.97099999999</v>
      </c>
      <c r="G86" s="9">
        <v>72449.313999999998</v>
      </c>
      <c r="H86" s="9">
        <v>74971.18299999999</v>
      </c>
      <c r="I86" s="9">
        <v>75440.202000000005</v>
      </c>
      <c r="J86" s="9">
        <v>81186.762000000002</v>
      </c>
      <c r="K86" s="9">
        <v>85221.781000000003</v>
      </c>
      <c r="L86" s="9">
        <v>79266.716436002273</v>
      </c>
      <c r="M86" s="108" t="s">
        <v>169</v>
      </c>
    </row>
    <row r="87" spans="1:13" x14ac:dyDescent="0.25">
      <c r="A87" s="46" t="s">
        <v>107</v>
      </c>
      <c r="B87" s="9">
        <v>4812.1499999999996</v>
      </c>
      <c r="C87" s="9">
        <v>5022.9290000000001</v>
      </c>
      <c r="D87" s="9">
        <v>5246.4120000000003</v>
      </c>
      <c r="E87" s="9">
        <v>5292.2580000000007</v>
      </c>
      <c r="F87" s="9">
        <v>5461.6490000000003</v>
      </c>
      <c r="G87" s="9">
        <v>5605.9139999999989</v>
      </c>
      <c r="H87" s="9">
        <v>5832.5420000000004</v>
      </c>
      <c r="I87" s="9">
        <v>5729.3189999999995</v>
      </c>
      <c r="J87" s="9">
        <v>6091.461488162854</v>
      </c>
      <c r="K87" s="9">
        <v>6228.5695232982234</v>
      </c>
      <c r="L87" s="9">
        <v>6320.6089812628961</v>
      </c>
      <c r="M87" s="108" t="s">
        <v>169</v>
      </c>
    </row>
    <row r="88" spans="1:13" x14ac:dyDescent="0.25">
      <c r="A88" s="46" t="s">
        <v>21</v>
      </c>
      <c r="B88" s="9">
        <f>SUM(B84:B87)</f>
        <v>164966.97599999997</v>
      </c>
      <c r="C88" s="9">
        <f t="shared" ref="C88:L88" si="15">SUM(C84:C87)</f>
        <v>173661.62400000001</v>
      </c>
      <c r="D88" s="9">
        <f t="shared" si="15"/>
        <v>181372.505</v>
      </c>
      <c r="E88" s="9">
        <f t="shared" si="15"/>
        <v>188487.258</v>
      </c>
      <c r="F88" s="9">
        <f t="shared" si="15"/>
        <v>196202.28399999999</v>
      </c>
      <c r="G88" s="9">
        <f t="shared" si="15"/>
        <v>201010.02799999999</v>
      </c>
      <c r="H88" s="9">
        <f t="shared" si="15"/>
        <v>209441.21400000001</v>
      </c>
      <c r="I88" s="9">
        <f t="shared" si="15"/>
        <v>213663.58499999999</v>
      </c>
      <c r="J88" s="9">
        <f t="shared" si="15"/>
        <v>231076.25761663145</v>
      </c>
      <c r="K88" s="9">
        <f t="shared" si="15"/>
        <v>245061.06036150691</v>
      </c>
      <c r="L88" s="9">
        <f t="shared" si="15"/>
        <v>237570.06753997103</v>
      </c>
      <c r="M88" s="108" t="s">
        <v>169</v>
      </c>
    </row>
    <row r="89" spans="1:13" x14ac:dyDescent="0.25">
      <c r="A89" s="12" t="s">
        <v>183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95" thickBot="1" x14ac:dyDescent="0.3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14.95" thickBot="1" x14ac:dyDescent="0.3">
      <c r="A91" s="81" t="s">
        <v>205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 x14ac:dyDescent="0.25">
      <c r="A92" s="46" t="s">
        <v>122</v>
      </c>
      <c r="B92" s="11">
        <f>B83</f>
        <v>2000</v>
      </c>
      <c r="C92" s="11">
        <f t="shared" ref="C92:M92" si="16">C83</f>
        <v>2001</v>
      </c>
      <c r="D92" s="11">
        <f t="shared" si="16"/>
        <v>2002</v>
      </c>
      <c r="E92" s="11">
        <f t="shared" si="16"/>
        <v>2003</v>
      </c>
      <c r="F92" s="11">
        <f t="shared" si="16"/>
        <v>2004</v>
      </c>
      <c r="G92" s="11">
        <f t="shared" si="16"/>
        <v>2005</v>
      </c>
      <c r="H92" s="11">
        <f t="shared" si="16"/>
        <v>2006</v>
      </c>
      <c r="I92" s="11">
        <f t="shared" si="16"/>
        <v>2007</v>
      </c>
      <c r="J92" s="11">
        <f t="shared" si="16"/>
        <v>2008</v>
      </c>
      <c r="K92" s="59" t="str">
        <f t="shared" si="16"/>
        <v>2009*</v>
      </c>
      <c r="L92" s="59" t="str">
        <f t="shared" si="16"/>
        <v>2010*</v>
      </c>
      <c r="M92" s="11">
        <f t="shared" si="16"/>
        <v>2011</v>
      </c>
    </row>
    <row r="93" spans="1:13" x14ac:dyDescent="0.25">
      <c r="A93" s="46" t="s">
        <v>29</v>
      </c>
      <c r="B93" s="106">
        <f t="shared" ref="B93:L93" si="17">B84/B$88</f>
        <v>0.21213229973979766</v>
      </c>
      <c r="C93" s="106">
        <f t="shared" si="17"/>
        <v>0.21181118287826214</v>
      </c>
      <c r="D93" s="106">
        <f t="shared" si="17"/>
        <v>0.21127634533139406</v>
      </c>
      <c r="E93" s="106">
        <f t="shared" si="17"/>
        <v>0.21363929544775914</v>
      </c>
      <c r="F93" s="106">
        <f t="shared" si="17"/>
        <v>0.21346521124086404</v>
      </c>
      <c r="G93" s="106">
        <f t="shared" si="17"/>
        <v>0.21601057634796209</v>
      </c>
      <c r="H93" s="106">
        <f t="shared" si="17"/>
        <v>0.21725823743554126</v>
      </c>
      <c r="I93" s="106">
        <f t="shared" si="17"/>
        <v>0.22194787661173054</v>
      </c>
      <c r="J93" s="106">
        <f t="shared" si="17"/>
        <v>0.2160565995210125</v>
      </c>
      <c r="K93" s="106">
        <f t="shared" si="17"/>
        <v>0.22976330457788627</v>
      </c>
      <c r="L93" s="106">
        <f t="shared" si="17"/>
        <v>0.23511759138199972</v>
      </c>
      <c r="M93" s="107" t="str">
        <f>M88</f>
        <v>-</v>
      </c>
    </row>
    <row r="94" spans="1:13" x14ac:dyDescent="0.25">
      <c r="A94" s="46" t="s">
        <v>26</v>
      </c>
      <c r="B94" s="106">
        <f t="shared" ref="B94:L94" si="18">B85/B$88</f>
        <v>0.39579095515456392</v>
      </c>
      <c r="C94" s="106">
        <f t="shared" si="18"/>
        <v>0.40012213060958124</v>
      </c>
      <c r="D94" s="106">
        <f t="shared" si="18"/>
        <v>0.40039161393288358</v>
      </c>
      <c r="E94" s="106">
        <f t="shared" si="18"/>
        <v>0.39975600366577563</v>
      </c>
      <c r="F94" s="106">
        <f t="shared" si="18"/>
        <v>0.39918649468932788</v>
      </c>
      <c r="G94" s="106">
        <f t="shared" si="18"/>
        <v>0.39567432924291718</v>
      </c>
      <c r="H94" s="106">
        <f t="shared" si="18"/>
        <v>0.39693553342371285</v>
      </c>
      <c r="I94" s="106">
        <f t="shared" si="18"/>
        <v>0.39815809043922951</v>
      </c>
      <c r="J94" s="106">
        <f t="shared" si="18"/>
        <v>0.40624028035592258</v>
      </c>
      <c r="K94" s="106">
        <f t="shared" si="18"/>
        <v>0.39706296317598161</v>
      </c>
      <c r="L94" s="106">
        <f t="shared" si="18"/>
        <v>0.40462100740900692</v>
      </c>
      <c r="M94" s="107" t="s">
        <v>169</v>
      </c>
    </row>
    <row r="95" spans="1:13" x14ac:dyDescent="0.25">
      <c r="A95" s="46" t="s">
        <v>27</v>
      </c>
      <c r="B95" s="106">
        <f t="shared" ref="B95:L95" si="19">B86/B$88</f>
        <v>0.36290636133137333</v>
      </c>
      <c r="C95" s="106">
        <f t="shared" si="19"/>
        <v>0.35914303093238376</v>
      </c>
      <c r="D95" s="106">
        <f t="shared" si="19"/>
        <v>0.35940587025580306</v>
      </c>
      <c r="E95" s="106">
        <f t="shared" si="19"/>
        <v>0.35852716367702697</v>
      </c>
      <c r="F95" s="106">
        <f t="shared" si="19"/>
        <v>0.35951146725692551</v>
      </c>
      <c r="G95" s="106">
        <f t="shared" si="19"/>
        <v>0.360426366390039</v>
      </c>
      <c r="H95" s="106">
        <f t="shared" si="19"/>
        <v>0.3579581189784356</v>
      </c>
      <c r="I95" s="106">
        <f t="shared" si="19"/>
        <v>0.35307936071558477</v>
      </c>
      <c r="J95" s="106">
        <f t="shared" si="19"/>
        <v>0.3513418593384588</v>
      </c>
      <c r="K95" s="106">
        <f t="shared" si="19"/>
        <v>0.34775733392438324</v>
      </c>
      <c r="L95" s="106">
        <f t="shared" si="19"/>
        <v>0.33365615987235298</v>
      </c>
      <c r="M95" s="107" t="s">
        <v>169</v>
      </c>
    </row>
    <row r="96" spans="1:13" x14ac:dyDescent="0.25">
      <c r="A96" s="46" t="s">
        <v>107</v>
      </c>
      <c r="B96" s="106">
        <f t="shared" ref="B96:L96" si="20">B87/B$88</f>
        <v>2.9170383774265222E-2</v>
      </c>
      <c r="C96" s="106">
        <f t="shared" si="20"/>
        <v>2.8923655579772764E-2</v>
      </c>
      <c r="D96" s="106">
        <f t="shared" si="20"/>
        <v>2.8926170479919213E-2</v>
      </c>
      <c r="E96" s="106">
        <f t="shared" si="20"/>
        <v>2.807753720943832E-2</v>
      </c>
      <c r="F96" s="106">
        <f t="shared" si="20"/>
        <v>2.7836826812882569E-2</v>
      </c>
      <c r="G96" s="106">
        <f t="shared" si="20"/>
        <v>2.788872801908171E-2</v>
      </c>
      <c r="H96" s="106">
        <f t="shared" si="20"/>
        <v>2.7848110162310272E-2</v>
      </c>
      <c r="I96" s="106">
        <f t="shared" si="20"/>
        <v>2.6814672233455222E-2</v>
      </c>
      <c r="J96" s="106">
        <f t="shared" si="20"/>
        <v>2.6361260784606145E-2</v>
      </c>
      <c r="K96" s="106">
        <f t="shared" si="20"/>
        <v>2.5416398321748954E-2</v>
      </c>
      <c r="L96" s="106">
        <f t="shared" si="20"/>
        <v>2.6605241336640429E-2</v>
      </c>
      <c r="M96" s="107" t="s">
        <v>169</v>
      </c>
    </row>
    <row r="97" spans="1:13" x14ac:dyDescent="0.25">
      <c r="A97" s="12" t="s">
        <v>222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</sheetData>
  <dataConsolidate/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84"/>
  <sheetViews>
    <sheetView topLeftCell="A12" zoomScale="55" zoomScaleNormal="55" workbookViewId="0">
      <selection activeCell="R9" sqref="R9"/>
    </sheetView>
  </sheetViews>
  <sheetFormatPr defaultColWidth="8.875" defaultRowHeight="12.9" x14ac:dyDescent="0.2"/>
  <cols>
    <col min="1" max="1" width="25.5" style="2" customWidth="1"/>
    <col min="2" max="2" width="36.125" style="2" customWidth="1"/>
    <col min="3" max="3" width="13.625" style="2" bestFit="1" customWidth="1"/>
    <col min="4" max="7" width="12.5" style="2" bestFit="1" customWidth="1"/>
    <col min="8" max="10" width="14.875" style="2" bestFit="1" customWidth="1"/>
    <col min="11" max="11" width="8.875" style="2"/>
    <col min="12" max="12" width="12.5" style="2" customWidth="1"/>
    <col min="13" max="13" width="12.5" style="2" bestFit="1" customWidth="1"/>
    <col min="14" max="16384" width="8.875" style="2"/>
  </cols>
  <sheetData>
    <row r="1" spans="1:13" ht="14.3" thickBot="1" x14ac:dyDescent="0.3">
      <c r="A1" s="117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13.6" x14ac:dyDescent="0.25">
      <c r="C2" s="1">
        <v>2000</v>
      </c>
      <c r="D2" s="1">
        <v>2001</v>
      </c>
      <c r="E2" s="1">
        <v>2002</v>
      </c>
      <c r="F2" s="1">
        <v>2003</v>
      </c>
      <c r="G2" s="1">
        <v>2004</v>
      </c>
      <c r="H2" s="1">
        <v>2005</v>
      </c>
      <c r="I2" s="1">
        <v>2006</v>
      </c>
      <c r="J2" s="1">
        <v>2007</v>
      </c>
      <c r="K2" s="40" t="s">
        <v>223</v>
      </c>
      <c r="L2" s="40" t="s">
        <v>108</v>
      </c>
      <c r="M2" s="40"/>
    </row>
    <row r="3" spans="1:13" x14ac:dyDescent="0.2">
      <c r="A3" s="7" t="s">
        <v>126</v>
      </c>
      <c r="B3" s="7"/>
      <c r="C3" s="124">
        <v>69184.110041000007</v>
      </c>
      <c r="D3" s="124">
        <v>72574.043976999994</v>
      </c>
      <c r="E3" s="124">
        <v>75084.668271000002</v>
      </c>
      <c r="F3" s="124">
        <v>74886.669578999994</v>
      </c>
      <c r="G3" s="124">
        <v>77839.006722000006</v>
      </c>
      <c r="H3" s="124">
        <v>79393.760939</v>
      </c>
      <c r="I3" s="124">
        <v>84116.710556999999</v>
      </c>
      <c r="J3" s="124">
        <v>85177.347689000002</v>
      </c>
      <c r="K3" s="124">
        <v>87771.899885999999</v>
      </c>
      <c r="L3" s="124">
        <v>93952.696658999994</v>
      </c>
      <c r="M3" s="28"/>
    </row>
    <row r="4" spans="1:13" x14ac:dyDescent="0.2">
      <c r="A4" s="7" t="s">
        <v>121</v>
      </c>
      <c r="B4" s="7"/>
      <c r="C4" s="124">
        <v>175391.30037800001</v>
      </c>
      <c r="D4" s="124">
        <v>183769.80134999999</v>
      </c>
      <c r="E4" s="124">
        <v>192459.036804</v>
      </c>
      <c r="F4" s="124">
        <v>201381.60566999999</v>
      </c>
      <c r="G4" s="124">
        <v>208701.87854800001</v>
      </c>
      <c r="H4" s="124">
        <v>214626.267784</v>
      </c>
      <c r="I4" s="124">
        <v>220953.49683399999</v>
      </c>
      <c r="J4" s="124">
        <v>227785.13836000001</v>
      </c>
      <c r="K4" s="124">
        <v>241844.181847</v>
      </c>
      <c r="L4" s="124">
        <v>256283.427872</v>
      </c>
      <c r="M4" s="124"/>
    </row>
    <row r="5" spans="1:13" ht="13.6" x14ac:dyDescent="0.25">
      <c r="A5" s="1" t="s">
        <v>5</v>
      </c>
      <c r="B5" s="7"/>
      <c r="C5" s="124">
        <v>244575.41041899999</v>
      </c>
      <c r="D5" s="124">
        <v>256343.84532699999</v>
      </c>
      <c r="E5" s="124">
        <v>267543.70507500001</v>
      </c>
      <c r="F5" s="124">
        <v>276268.275249</v>
      </c>
      <c r="G5" s="124">
        <v>286540.88527000003</v>
      </c>
      <c r="H5" s="124">
        <v>294020.02872300002</v>
      </c>
      <c r="I5" s="124">
        <v>305070.207391</v>
      </c>
      <c r="J5" s="124">
        <v>312962.486049</v>
      </c>
      <c r="K5" s="124">
        <v>329616.081733</v>
      </c>
      <c r="L5" s="124">
        <v>350236.12453099998</v>
      </c>
      <c r="M5" s="124"/>
    </row>
    <row r="6" spans="1:13" x14ac:dyDescent="0.2">
      <c r="A6" s="5" t="s">
        <v>183</v>
      </c>
      <c r="B6" s="7"/>
      <c r="C6" s="7"/>
      <c r="D6" s="7"/>
      <c r="E6" s="7"/>
      <c r="F6" s="7"/>
      <c r="G6" s="7"/>
      <c r="H6" s="124"/>
      <c r="I6" s="7"/>
      <c r="J6" s="7"/>
      <c r="K6" s="7"/>
      <c r="L6" s="7"/>
      <c r="M6" s="7"/>
    </row>
    <row r="7" spans="1:13" ht="13.6" thickBot="1" x14ac:dyDescent="0.25">
      <c r="A7" s="125"/>
      <c r="B7" s="125"/>
      <c r="C7" s="125"/>
      <c r="D7" s="125"/>
      <c r="E7" s="125"/>
      <c r="F7" s="125"/>
      <c r="G7" s="125"/>
      <c r="H7" s="126"/>
      <c r="I7" s="125"/>
      <c r="J7" s="125"/>
      <c r="K7" s="125"/>
      <c r="L7" s="125"/>
      <c r="M7" s="125"/>
    </row>
    <row r="8" spans="1:13" ht="14.3" thickBot="1" x14ac:dyDescent="0.3">
      <c r="A8" s="120" t="s">
        <v>208</v>
      </c>
      <c r="B8" s="123"/>
      <c r="C8" s="127"/>
      <c r="D8" s="127"/>
      <c r="E8" s="127"/>
      <c r="F8" s="127"/>
      <c r="G8" s="127"/>
      <c r="H8" s="128"/>
      <c r="I8" s="127"/>
      <c r="J8" s="127"/>
      <c r="K8" s="127"/>
      <c r="L8" s="127"/>
      <c r="M8" s="127"/>
    </row>
    <row r="9" spans="1:13" ht="13.6" x14ac:dyDescent="0.25">
      <c r="A9" s="7"/>
      <c r="B9" s="7"/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40" t="s">
        <v>223</v>
      </c>
      <c r="L9" s="40" t="s">
        <v>108</v>
      </c>
      <c r="M9" s="7"/>
    </row>
    <row r="10" spans="1:13" ht="14.3" x14ac:dyDescent="0.25">
      <c r="A10" s="7" t="s">
        <v>121</v>
      </c>
      <c r="B10" s="7"/>
      <c r="C10" s="124">
        <f t="shared" ref="C10:L10" si="0">C31+C46+C61+C82</f>
        <v>164966.97600000002</v>
      </c>
      <c r="D10" s="124">
        <f t="shared" si="0"/>
        <v>173661.62400000001</v>
      </c>
      <c r="E10" s="124">
        <f t="shared" si="0"/>
        <v>181372.505</v>
      </c>
      <c r="F10" s="124">
        <f t="shared" si="0"/>
        <v>188487.258</v>
      </c>
      <c r="G10" s="124">
        <f t="shared" si="0"/>
        <v>196202.28399999999</v>
      </c>
      <c r="H10" s="124">
        <f t="shared" si="0"/>
        <v>201010.02799999999</v>
      </c>
      <c r="I10" s="124">
        <f t="shared" si="0"/>
        <v>209441.21399999998</v>
      </c>
      <c r="J10" s="124">
        <f t="shared" si="0"/>
        <v>213663.58499999999</v>
      </c>
      <c r="K10" s="124">
        <f t="shared" si="0"/>
        <v>231076.25761663145</v>
      </c>
      <c r="L10" s="124">
        <f t="shared" si="0"/>
        <v>245061.06036150694</v>
      </c>
      <c r="M10" s="129"/>
    </row>
    <row r="11" spans="1:13" ht="14.3" x14ac:dyDescent="0.25">
      <c r="A11" s="5" t="s">
        <v>183</v>
      </c>
      <c r="B11" s="7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9"/>
    </row>
    <row r="12" spans="1:13" ht="14.95" thickBot="1" x14ac:dyDescent="0.3">
      <c r="A12" s="125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30"/>
    </row>
    <row r="13" spans="1:13" ht="14.95" thickBot="1" x14ac:dyDescent="0.3">
      <c r="A13" s="117" t="s">
        <v>247</v>
      </c>
      <c r="B13" s="123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2"/>
    </row>
    <row r="14" spans="1:13" ht="14.3" x14ac:dyDescent="0.25">
      <c r="A14" s="7"/>
      <c r="B14" s="7"/>
      <c r="C14" s="1">
        <v>2000</v>
      </c>
      <c r="D14" s="1">
        <v>2001</v>
      </c>
      <c r="E14" s="1">
        <v>2002</v>
      </c>
      <c r="F14" s="1">
        <v>2003</v>
      </c>
      <c r="G14" s="1">
        <v>2004</v>
      </c>
      <c r="H14" s="1">
        <v>2005</v>
      </c>
      <c r="I14" s="1">
        <v>2006</v>
      </c>
      <c r="J14" s="1">
        <v>2007</v>
      </c>
      <c r="K14" s="40" t="s">
        <v>223</v>
      </c>
      <c r="L14" s="40" t="s">
        <v>108</v>
      </c>
      <c r="M14" s="129"/>
    </row>
    <row r="15" spans="1:13" ht="14.95" thickBot="1" x14ac:dyDescent="0.3">
      <c r="A15" s="7" t="s">
        <v>218</v>
      </c>
      <c r="B15" s="7"/>
      <c r="C15" s="51">
        <f>C4-C10</f>
        <v>10424.32437799999</v>
      </c>
      <c r="D15" s="51">
        <f>D4-D10</f>
        <v>10108.177349999984</v>
      </c>
      <c r="E15" s="51">
        <f>E4-E10</f>
        <v>11086.531803999998</v>
      </c>
      <c r="F15" s="51">
        <f t="shared" ref="F15:K15" si="1">F4-F10</f>
        <v>12894.347669999988</v>
      </c>
      <c r="G15" s="51">
        <f t="shared" si="1"/>
        <v>12499.594548000023</v>
      </c>
      <c r="H15" s="51">
        <f t="shared" si="1"/>
        <v>13616.239784000005</v>
      </c>
      <c r="I15" s="51">
        <f t="shared" si="1"/>
        <v>11512.282834000012</v>
      </c>
      <c r="J15" s="51">
        <f t="shared" si="1"/>
        <v>14121.55336000002</v>
      </c>
      <c r="K15" s="51">
        <f t="shared" si="1"/>
        <v>10767.924230368546</v>
      </c>
      <c r="L15" s="51">
        <f>L4-L10</f>
        <v>11222.367510493059</v>
      </c>
      <c r="M15" s="129"/>
    </row>
    <row r="16" spans="1:13" ht="15.65" thickTop="1" thickBot="1" x14ac:dyDescent="0.3">
      <c r="A16" s="125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30"/>
      <c r="M16" s="130"/>
    </row>
    <row r="17" spans="1:13" ht="14.3" thickBot="1" x14ac:dyDescent="0.3">
      <c r="A17" s="120" t="s">
        <v>201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ht="13.6" x14ac:dyDescent="0.25">
      <c r="A18" s="1" t="s">
        <v>0</v>
      </c>
      <c r="B18" s="1" t="s">
        <v>209</v>
      </c>
      <c r="C18" s="1">
        <v>2000</v>
      </c>
      <c r="D18" s="1">
        <v>2001</v>
      </c>
      <c r="E18" s="1">
        <v>2002</v>
      </c>
      <c r="F18" s="1">
        <v>2003</v>
      </c>
      <c r="G18" s="1">
        <v>2004</v>
      </c>
      <c r="H18" s="1">
        <v>2005</v>
      </c>
      <c r="I18" s="1">
        <v>2006</v>
      </c>
      <c r="J18" s="1">
        <v>2007</v>
      </c>
      <c r="K18" s="1">
        <v>2008</v>
      </c>
      <c r="L18" s="1">
        <v>2009</v>
      </c>
      <c r="M18" s="1">
        <v>2010</v>
      </c>
    </row>
    <row r="19" spans="1:13" x14ac:dyDescent="0.2">
      <c r="A19" s="7" t="s">
        <v>22</v>
      </c>
      <c r="B19" s="7" t="s">
        <v>23</v>
      </c>
      <c r="C19" s="124">
        <v>6013.848</v>
      </c>
      <c r="D19" s="124">
        <v>6399.049</v>
      </c>
      <c r="E19" s="124">
        <v>6479.8829999999998</v>
      </c>
      <c r="F19" s="124">
        <v>6538.674</v>
      </c>
      <c r="G19" s="124">
        <v>6727.5140000000001</v>
      </c>
      <c r="H19" s="124">
        <v>6999.1189999999997</v>
      </c>
      <c r="I19" s="124">
        <v>7148.0839999999998</v>
      </c>
      <c r="J19" s="124">
        <v>7105.9210000000003</v>
      </c>
      <c r="K19" s="124">
        <v>7359.6022437740148</v>
      </c>
      <c r="L19" s="124">
        <v>7914.7504778825005</v>
      </c>
      <c r="M19" s="124">
        <v>8097.7169818073262</v>
      </c>
    </row>
    <row r="20" spans="1:13" x14ac:dyDescent="0.2">
      <c r="A20" s="7" t="s">
        <v>24</v>
      </c>
      <c r="B20" s="7" t="s">
        <v>25</v>
      </c>
      <c r="C20" s="124">
        <v>1769.8</v>
      </c>
      <c r="D20" s="124">
        <v>1799.8109999999999</v>
      </c>
      <c r="E20" s="124">
        <v>2020.7049999999999</v>
      </c>
      <c r="F20" s="124">
        <v>2104.373</v>
      </c>
      <c r="G20" s="124">
        <v>2223.2820000000002</v>
      </c>
      <c r="H20" s="124">
        <v>2366.1439999999998</v>
      </c>
      <c r="I20" s="124">
        <v>2615.4340000000002</v>
      </c>
      <c r="J20" s="124">
        <v>2421.29</v>
      </c>
      <c r="K20" s="124">
        <v>2511.8130375583801</v>
      </c>
      <c r="L20" s="124">
        <v>2768.2856987790883</v>
      </c>
      <c r="M20" s="124">
        <v>2847.9284908029781</v>
      </c>
    </row>
    <row r="21" spans="1:13" x14ac:dyDescent="0.2">
      <c r="A21" s="7" t="s">
        <v>5</v>
      </c>
      <c r="B21" s="7"/>
      <c r="C21" s="124">
        <v>7783.6480000000001</v>
      </c>
      <c r="D21" s="124">
        <v>8198.86</v>
      </c>
      <c r="E21" s="124">
        <v>8500.5879999999997</v>
      </c>
      <c r="F21" s="124">
        <v>8643.0470000000005</v>
      </c>
      <c r="G21" s="124">
        <v>8950.7960000000003</v>
      </c>
      <c r="H21" s="124">
        <v>9365.262999999999</v>
      </c>
      <c r="I21" s="124">
        <v>9763.518</v>
      </c>
      <c r="J21" s="124">
        <v>9527.2109999999993</v>
      </c>
      <c r="K21" s="124">
        <v>9871.4152813323944</v>
      </c>
      <c r="L21" s="124">
        <v>10683.03617666159</v>
      </c>
      <c r="M21" s="124">
        <v>10945.645472610304</v>
      </c>
    </row>
    <row r="22" spans="1:13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6" x14ac:dyDescent="0.25">
      <c r="A23" s="1" t="s">
        <v>0</v>
      </c>
      <c r="B23" s="1" t="s">
        <v>210</v>
      </c>
      <c r="C23" s="1">
        <v>2000</v>
      </c>
      <c r="D23" s="1">
        <v>2001</v>
      </c>
      <c r="E23" s="1">
        <v>2002</v>
      </c>
      <c r="F23" s="1">
        <v>2003</v>
      </c>
      <c r="G23" s="1">
        <v>2004</v>
      </c>
      <c r="H23" s="1">
        <v>2005</v>
      </c>
      <c r="I23" s="1">
        <v>2006</v>
      </c>
      <c r="J23" s="1">
        <v>2007</v>
      </c>
      <c r="K23" s="1">
        <v>2008</v>
      </c>
      <c r="L23" s="1">
        <v>2009</v>
      </c>
      <c r="M23" s="1">
        <v>2010</v>
      </c>
    </row>
    <row r="24" spans="1:13" x14ac:dyDescent="0.2">
      <c r="A24" s="7" t="s">
        <v>22</v>
      </c>
      <c r="B24" s="7" t="s">
        <v>23</v>
      </c>
      <c r="C24" s="124">
        <v>1992.0160000000001</v>
      </c>
      <c r="D24" s="124">
        <v>2166.4920000000002</v>
      </c>
      <c r="E24" s="124">
        <v>2139.4299999999998</v>
      </c>
      <c r="F24" s="124">
        <v>2181.877</v>
      </c>
      <c r="G24" s="124">
        <v>2249.3310000000001</v>
      </c>
      <c r="H24" s="124">
        <v>2411.2289999999998</v>
      </c>
      <c r="I24" s="124">
        <v>2445.5529999999999</v>
      </c>
      <c r="J24" s="124">
        <v>2426.6619999999998</v>
      </c>
      <c r="K24" s="124">
        <v>2413.0865758034115</v>
      </c>
      <c r="L24" s="124">
        <v>2842.4572621617694</v>
      </c>
      <c r="M24" s="124">
        <v>2946.5921251029695</v>
      </c>
    </row>
    <row r="25" spans="1:13" x14ac:dyDescent="0.2">
      <c r="A25" s="7" t="s">
        <v>24</v>
      </c>
      <c r="B25" s="7" t="s">
        <v>25</v>
      </c>
      <c r="C25" s="124">
        <v>979.48199999999997</v>
      </c>
      <c r="D25" s="124">
        <v>1009.439</v>
      </c>
      <c r="E25" s="124">
        <v>1114.7460000000001</v>
      </c>
      <c r="F25" s="124">
        <v>1168.912</v>
      </c>
      <c r="G25" s="124">
        <v>1239.816</v>
      </c>
      <c r="H25" s="124">
        <v>1348.12</v>
      </c>
      <c r="I25" s="124">
        <v>1485.423</v>
      </c>
      <c r="J25" s="124">
        <v>1371.23</v>
      </c>
      <c r="K25" s="124">
        <v>1366.8672173661287</v>
      </c>
      <c r="L25" s="124">
        <v>1612.0093912015973</v>
      </c>
      <c r="M25" s="124">
        <v>1678.4443662444387</v>
      </c>
    </row>
    <row r="26" spans="1:13" x14ac:dyDescent="0.2">
      <c r="A26" s="7" t="s">
        <v>5</v>
      </c>
      <c r="B26" s="7"/>
      <c r="C26" s="124">
        <f>C24+C25</f>
        <v>2971.498</v>
      </c>
      <c r="D26" s="124">
        <f t="shared" ref="D26:M26" si="2">D24+D25</f>
        <v>3175.931</v>
      </c>
      <c r="E26" s="124">
        <f t="shared" si="2"/>
        <v>3254.1759999999999</v>
      </c>
      <c r="F26" s="124">
        <f t="shared" si="2"/>
        <v>3350.7889999999998</v>
      </c>
      <c r="G26" s="124">
        <f t="shared" si="2"/>
        <v>3489.1469999999999</v>
      </c>
      <c r="H26" s="124">
        <f t="shared" si="2"/>
        <v>3759.3489999999997</v>
      </c>
      <c r="I26" s="124">
        <f t="shared" si="2"/>
        <v>3930.9759999999997</v>
      </c>
      <c r="J26" s="124">
        <f t="shared" si="2"/>
        <v>3797.8919999999998</v>
      </c>
      <c r="K26" s="124">
        <f t="shared" si="2"/>
        <v>3779.9537931695404</v>
      </c>
      <c r="L26" s="124">
        <f t="shared" si="2"/>
        <v>4454.4666533633663</v>
      </c>
      <c r="M26" s="124">
        <f t="shared" si="2"/>
        <v>4625.0364913474077</v>
      </c>
    </row>
    <row r="27" spans="1:13" x14ac:dyDescent="0.2">
      <c r="A27" s="7"/>
      <c r="B27" s="7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3.6" x14ac:dyDescent="0.25">
      <c r="A28" s="1" t="s">
        <v>0</v>
      </c>
      <c r="B28" s="1" t="s">
        <v>211</v>
      </c>
      <c r="C28" s="1">
        <v>2000</v>
      </c>
      <c r="D28" s="1">
        <v>2001</v>
      </c>
      <c r="E28" s="1">
        <v>2002</v>
      </c>
      <c r="F28" s="1">
        <v>2003</v>
      </c>
      <c r="G28" s="1">
        <v>2004</v>
      </c>
      <c r="H28" s="1">
        <v>2005</v>
      </c>
      <c r="I28" s="1">
        <v>2006</v>
      </c>
      <c r="J28" s="1">
        <v>2007</v>
      </c>
      <c r="K28" s="1">
        <v>2008</v>
      </c>
      <c r="L28" s="1">
        <v>2009</v>
      </c>
      <c r="M28" s="1">
        <v>2010</v>
      </c>
    </row>
    <row r="29" spans="1:13" x14ac:dyDescent="0.2">
      <c r="A29" s="7" t="s">
        <v>22</v>
      </c>
      <c r="B29" s="7" t="s">
        <v>23</v>
      </c>
      <c r="C29" s="124">
        <f>C19-C24</f>
        <v>4021.8319999999999</v>
      </c>
      <c r="D29" s="124">
        <f t="shared" ref="D29:M29" si="3">D19-D24</f>
        <v>4232.5569999999998</v>
      </c>
      <c r="E29" s="124">
        <f t="shared" si="3"/>
        <v>4340.4529999999995</v>
      </c>
      <c r="F29" s="124">
        <f t="shared" si="3"/>
        <v>4356.7970000000005</v>
      </c>
      <c r="G29" s="124">
        <f t="shared" si="3"/>
        <v>4478.183</v>
      </c>
      <c r="H29" s="124">
        <f t="shared" si="3"/>
        <v>4587.8899999999994</v>
      </c>
      <c r="I29" s="124">
        <f t="shared" si="3"/>
        <v>4702.5309999999999</v>
      </c>
      <c r="J29" s="124">
        <f t="shared" si="3"/>
        <v>4679.259</v>
      </c>
      <c r="K29" s="124">
        <f t="shared" si="3"/>
        <v>4946.5156679706033</v>
      </c>
      <c r="L29" s="124">
        <f t="shared" si="3"/>
        <v>5072.2932157207306</v>
      </c>
      <c r="M29" s="124">
        <f t="shared" si="3"/>
        <v>5151.1248567043567</v>
      </c>
    </row>
    <row r="30" spans="1:13" x14ac:dyDescent="0.2">
      <c r="A30" s="7" t="s">
        <v>24</v>
      </c>
      <c r="B30" s="7" t="s">
        <v>25</v>
      </c>
      <c r="C30" s="124">
        <f>C20-C25</f>
        <v>790.31799999999998</v>
      </c>
      <c r="D30" s="124">
        <f t="shared" ref="D30:M30" si="4">D20-D25</f>
        <v>790.37199999999996</v>
      </c>
      <c r="E30" s="124">
        <f t="shared" si="4"/>
        <v>905.95899999999983</v>
      </c>
      <c r="F30" s="124">
        <f t="shared" si="4"/>
        <v>935.46100000000001</v>
      </c>
      <c r="G30" s="124">
        <f t="shared" si="4"/>
        <v>983.46600000000012</v>
      </c>
      <c r="H30" s="124">
        <f t="shared" si="4"/>
        <v>1018.0239999999999</v>
      </c>
      <c r="I30" s="124">
        <f t="shared" si="4"/>
        <v>1130.0110000000002</v>
      </c>
      <c r="J30" s="124">
        <f t="shared" si="4"/>
        <v>1050.06</v>
      </c>
      <c r="K30" s="124">
        <f t="shared" si="4"/>
        <v>1144.9458201922514</v>
      </c>
      <c r="L30" s="124">
        <f t="shared" si="4"/>
        <v>1156.276307577491</v>
      </c>
      <c r="M30" s="124">
        <f t="shared" si="4"/>
        <v>1169.4841245585394</v>
      </c>
    </row>
    <row r="31" spans="1:13" ht="13.6" thickBot="1" x14ac:dyDescent="0.25">
      <c r="A31" s="125" t="s">
        <v>5</v>
      </c>
      <c r="B31" s="125"/>
      <c r="C31" s="126">
        <f>SUM(C29:C30)</f>
        <v>4812.1499999999996</v>
      </c>
      <c r="D31" s="126">
        <f t="shared" ref="D31:M31" si="5">SUM(D29:D30)</f>
        <v>5022.9290000000001</v>
      </c>
      <c r="E31" s="126">
        <f t="shared" si="5"/>
        <v>5246.4119999999994</v>
      </c>
      <c r="F31" s="126">
        <f t="shared" si="5"/>
        <v>5292.2580000000007</v>
      </c>
      <c r="G31" s="126">
        <f t="shared" si="5"/>
        <v>5461.6490000000003</v>
      </c>
      <c r="H31" s="126">
        <f t="shared" si="5"/>
        <v>5605.9139999999989</v>
      </c>
      <c r="I31" s="126">
        <f t="shared" si="5"/>
        <v>5832.5420000000004</v>
      </c>
      <c r="J31" s="126">
        <f t="shared" si="5"/>
        <v>5729.3189999999995</v>
      </c>
      <c r="K31" s="126">
        <f t="shared" si="5"/>
        <v>6091.4614881628549</v>
      </c>
      <c r="L31" s="126">
        <f t="shared" si="5"/>
        <v>6228.5695232982216</v>
      </c>
      <c r="M31" s="126">
        <f t="shared" si="5"/>
        <v>6320.6089812628961</v>
      </c>
    </row>
    <row r="32" spans="1:13" ht="14.95" thickBot="1" x14ac:dyDescent="0.3">
      <c r="A32" s="120" t="s">
        <v>29</v>
      </c>
      <c r="B32" s="127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27"/>
    </row>
    <row r="33" spans="1:14" ht="13.6" x14ac:dyDescent="0.25">
      <c r="A33" s="1" t="s">
        <v>0</v>
      </c>
      <c r="B33" s="1" t="s">
        <v>209</v>
      </c>
      <c r="C33" s="1">
        <v>2000</v>
      </c>
      <c r="D33" s="1">
        <v>2001</v>
      </c>
      <c r="E33" s="1">
        <v>2002</v>
      </c>
      <c r="F33" s="1">
        <v>2003</v>
      </c>
      <c r="G33" s="1">
        <v>2004</v>
      </c>
      <c r="H33" s="1">
        <v>2005</v>
      </c>
      <c r="I33" s="1">
        <v>2006</v>
      </c>
      <c r="J33" s="1">
        <v>2007</v>
      </c>
      <c r="K33" s="1">
        <v>2008</v>
      </c>
      <c r="L33" s="1">
        <v>2009</v>
      </c>
      <c r="M33" s="1">
        <v>2010</v>
      </c>
    </row>
    <row r="34" spans="1:14" x14ac:dyDescent="0.2">
      <c r="A34" s="7" t="s">
        <v>1</v>
      </c>
      <c r="B34" s="7" t="s">
        <v>2</v>
      </c>
      <c r="C34" s="124">
        <v>45469.900999999998</v>
      </c>
      <c r="D34" s="124">
        <v>48757.008999999998</v>
      </c>
      <c r="E34" s="124">
        <v>52058.57</v>
      </c>
      <c r="F34" s="124">
        <v>54858.089</v>
      </c>
      <c r="G34" s="124">
        <v>57385.025000000001</v>
      </c>
      <c r="H34" s="124">
        <v>61124.27</v>
      </c>
      <c r="I34" s="124">
        <v>65982.702000000005</v>
      </c>
      <c r="J34" s="124">
        <v>69276.292000000001</v>
      </c>
      <c r="K34" s="124">
        <v>74422.956999999995</v>
      </c>
      <c r="L34" s="124">
        <v>83153.611000000004</v>
      </c>
      <c r="M34" s="124">
        <v>83246.883063999994</v>
      </c>
    </row>
    <row r="35" spans="1:14" x14ac:dyDescent="0.2">
      <c r="A35" s="7" t="s">
        <v>3</v>
      </c>
      <c r="B35" s="7" t="s">
        <v>4</v>
      </c>
      <c r="C35" s="124">
        <v>4911.6360000000004</v>
      </c>
      <c r="D35" s="124">
        <v>5086.085</v>
      </c>
      <c r="E35" s="124">
        <v>5320.3909999999996</v>
      </c>
      <c r="F35" s="124">
        <v>5338.7179999999998</v>
      </c>
      <c r="G35" s="124">
        <v>5603.2889999999998</v>
      </c>
      <c r="H35" s="124">
        <v>5864.1260000000002</v>
      </c>
      <c r="I35" s="124">
        <v>6006.7550000000001</v>
      </c>
      <c r="J35" s="124">
        <v>7189.0330000000004</v>
      </c>
      <c r="K35" s="124">
        <v>7281.9639999999999</v>
      </c>
      <c r="L35" s="124">
        <v>8038.4470000000001</v>
      </c>
      <c r="M35" s="124">
        <v>8076.5222108495318</v>
      </c>
    </row>
    <row r="36" spans="1:14" x14ac:dyDescent="0.2">
      <c r="A36" s="7" t="s">
        <v>5</v>
      </c>
      <c r="B36" s="7"/>
      <c r="C36" s="124">
        <v>50381.536999999997</v>
      </c>
      <c r="D36" s="124">
        <v>53843.093999999997</v>
      </c>
      <c r="E36" s="124">
        <v>57378.960999999996</v>
      </c>
      <c r="F36" s="124">
        <v>60196.807000000001</v>
      </c>
      <c r="G36" s="124">
        <v>62988.313999999998</v>
      </c>
      <c r="H36" s="124">
        <v>66988.395999999993</v>
      </c>
      <c r="I36" s="124">
        <v>71989.457000000009</v>
      </c>
      <c r="J36" s="124">
        <v>76465.324999999997</v>
      </c>
      <c r="K36" s="124">
        <v>81704.921000000002</v>
      </c>
      <c r="L36" s="124">
        <v>91192.058000000005</v>
      </c>
      <c r="M36" s="124">
        <v>91323.405274849531</v>
      </c>
      <c r="N36" s="33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13.6" x14ac:dyDescent="0.25">
      <c r="A38" s="1" t="s">
        <v>0</v>
      </c>
      <c r="B38" s="1" t="s">
        <v>210</v>
      </c>
      <c r="C38" s="1">
        <v>2000</v>
      </c>
      <c r="D38" s="1">
        <v>2001</v>
      </c>
      <c r="E38" s="1">
        <v>2002</v>
      </c>
      <c r="F38" s="1">
        <v>2003</v>
      </c>
      <c r="G38" s="1">
        <v>2004</v>
      </c>
      <c r="H38" s="1">
        <v>2005</v>
      </c>
      <c r="I38" s="1">
        <v>2006</v>
      </c>
      <c r="J38" s="1">
        <v>2007</v>
      </c>
      <c r="K38" s="1">
        <v>2008</v>
      </c>
      <c r="L38" s="1">
        <v>2009</v>
      </c>
      <c r="M38" s="1">
        <v>2010</v>
      </c>
    </row>
    <row r="39" spans="1:14" x14ac:dyDescent="0.2">
      <c r="A39" s="7" t="s">
        <v>1</v>
      </c>
      <c r="B39" s="7" t="s">
        <v>2</v>
      </c>
      <c r="C39" s="124">
        <v>14088.584999999999</v>
      </c>
      <c r="D39" s="124">
        <v>15694.790999999999</v>
      </c>
      <c r="E39" s="124">
        <v>17577.434000000001</v>
      </c>
      <c r="F39" s="124">
        <v>18452.575000000001</v>
      </c>
      <c r="G39" s="124">
        <v>19434.490000000002</v>
      </c>
      <c r="H39" s="124">
        <v>21839.170999999998</v>
      </c>
      <c r="I39" s="124">
        <v>24735.308000000001</v>
      </c>
      <c r="J39" s="124">
        <v>27117.913</v>
      </c>
      <c r="K39" s="124">
        <v>29782.267549309148</v>
      </c>
      <c r="L39" s="124">
        <v>32726.126843206875</v>
      </c>
      <c r="M39" s="124">
        <v>33270.671683090965</v>
      </c>
    </row>
    <row r="40" spans="1:14" x14ac:dyDescent="0.2">
      <c r="A40" s="7" t="s">
        <v>3</v>
      </c>
      <c r="B40" s="7" t="s">
        <v>4</v>
      </c>
      <c r="C40" s="124">
        <v>1298.1279999999999</v>
      </c>
      <c r="D40" s="124">
        <v>1364.829</v>
      </c>
      <c r="E40" s="124">
        <v>1481.807</v>
      </c>
      <c r="F40" s="124">
        <v>1475.9469999999999</v>
      </c>
      <c r="G40" s="124">
        <v>1671.462</v>
      </c>
      <c r="H40" s="124">
        <v>1728.933</v>
      </c>
      <c r="I40" s="124">
        <v>1751.32</v>
      </c>
      <c r="J40" s="124">
        <v>1925.2329999999999</v>
      </c>
      <c r="K40" s="124">
        <v>1997.1030000000001</v>
      </c>
      <c r="L40" s="124">
        <v>2159.8921047724471</v>
      </c>
      <c r="M40" s="124">
        <v>2195.8315273015864</v>
      </c>
    </row>
    <row r="41" spans="1:14" x14ac:dyDescent="0.2">
      <c r="A41" s="7" t="s">
        <v>5</v>
      </c>
      <c r="B41" s="7"/>
      <c r="C41" s="124">
        <v>15386.713</v>
      </c>
      <c r="D41" s="124">
        <v>17059.62</v>
      </c>
      <c r="E41" s="124">
        <v>19059.241000000002</v>
      </c>
      <c r="F41" s="124">
        <v>19928.522000000001</v>
      </c>
      <c r="G41" s="124">
        <v>21105.952000000001</v>
      </c>
      <c r="H41" s="124">
        <v>23568.103999999999</v>
      </c>
      <c r="I41" s="124">
        <v>26486.628000000001</v>
      </c>
      <c r="J41" s="124">
        <v>29043.146000000001</v>
      </c>
      <c r="K41" s="124">
        <v>31779.370549309147</v>
      </c>
      <c r="L41" s="124">
        <v>34886.018947979319</v>
      </c>
      <c r="M41" s="124">
        <v>35466.503210392548</v>
      </c>
    </row>
    <row r="42" spans="1:1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ht="13.6" x14ac:dyDescent="0.25">
      <c r="A43" s="1" t="s">
        <v>0</v>
      </c>
      <c r="B43" s="1" t="s">
        <v>211</v>
      </c>
      <c r="C43" s="1">
        <v>2000</v>
      </c>
      <c r="D43" s="1">
        <v>2001</v>
      </c>
      <c r="E43" s="1">
        <v>2002</v>
      </c>
      <c r="F43" s="1">
        <v>2003</v>
      </c>
      <c r="G43" s="1">
        <v>2004</v>
      </c>
      <c r="H43" s="1">
        <v>2005</v>
      </c>
      <c r="I43" s="1">
        <v>2006</v>
      </c>
      <c r="J43" s="1">
        <v>2007</v>
      </c>
      <c r="K43" s="1">
        <v>2008</v>
      </c>
      <c r="L43" s="1">
        <v>2009</v>
      </c>
      <c r="M43" s="1">
        <v>2010</v>
      </c>
    </row>
    <row r="44" spans="1:14" x14ac:dyDescent="0.2">
      <c r="A44" s="7" t="s">
        <v>22</v>
      </c>
      <c r="B44" s="7" t="s">
        <v>23</v>
      </c>
      <c r="C44" s="124">
        <f>C34-C39</f>
        <v>31381.315999999999</v>
      </c>
      <c r="D44" s="124">
        <f t="shared" ref="D44:M44" si="6">D34-D39</f>
        <v>33062.218000000001</v>
      </c>
      <c r="E44" s="124">
        <f t="shared" si="6"/>
        <v>34481.135999999999</v>
      </c>
      <c r="F44" s="124">
        <f t="shared" si="6"/>
        <v>36405.513999999996</v>
      </c>
      <c r="G44" s="124">
        <f t="shared" si="6"/>
        <v>37950.535000000003</v>
      </c>
      <c r="H44" s="124">
        <f t="shared" si="6"/>
        <v>39285.099000000002</v>
      </c>
      <c r="I44" s="124">
        <f t="shared" si="6"/>
        <v>41247.394</v>
      </c>
      <c r="J44" s="124">
        <f t="shared" si="6"/>
        <v>42158.379000000001</v>
      </c>
      <c r="K44" s="124">
        <f t="shared" si="6"/>
        <v>44640.689450690843</v>
      </c>
      <c r="L44" s="124">
        <f t="shared" si="6"/>
        <v>50427.484156793129</v>
      </c>
      <c r="M44" s="124">
        <f t="shared" si="6"/>
        <v>49976.21138090903</v>
      </c>
    </row>
    <row r="45" spans="1:14" x14ac:dyDescent="0.2">
      <c r="A45" s="7" t="s">
        <v>24</v>
      </c>
      <c r="B45" s="7" t="s">
        <v>25</v>
      </c>
      <c r="C45" s="124">
        <f>C35-C40</f>
        <v>3613.5080000000007</v>
      </c>
      <c r="D45" s="124">
        <f t="shared" ref="D45:M45" si="7">D35-D40</f>
        <v>3721.2560000000003</v>
      </c>
      <c r="E45" s="124">
        <f t="shared" si="7"/>
        <v>3838.5839999999998</v>
      </c>
      <c r="F45" s="124">
        <f t="shared" si="7"/>
        <v>3862.7709999999997</v>
      </c>
      <c r="G45" s="124">
        <f t="shared" si="7"/>
        <v>3931.8269999999998</v>
      </c>
      <c r="H45" s="124">
        <f t="shared" si="7"/>
        <v>4135.1930000000002</v>
      </c>
      <c r="I45" s="124">
        <f t="shared" si="7"/>
        <v>4255.4350000000004</v>
      </c>
      <c r="J45" s="124">
        <f t="shared" si="7"/>
        <v>5263.8</v>
      </c>
      <c r="K45" s="124">
        <f t="shared" si="7"/>
        <v>5284.8609999999999</v>
      </c>
      <c r="L45" s="124">
        <f t="shared" si="7"/>
        <v>5878.5548952275531</v>
      </c>
      <c r="M45" s="124">
        <f t="shared" si="7"/>
        <v>5880.6906835479458</v>
      </c>
    </row>
    <row r="46" spans="1:14" ht="13.6" thickBot="1" x14ac:dyDescent="0.25">
      <c r="A46" s="125" t="s">
        <v>5</v>
      </c>
      <c r="B46" s="125"/>
      <c r="C46" s="126">
        <f>SUM(C44:C45)</f>
        <v>34994.824000000001</v>
      </c>
      <c r="D46" s="126">
        <f t="shared" ref="D46" si="8">SUM(D44:D45)</f>
        <v>36783.474000000002</v>
      </c>
      <c r="E46" s="126">
        <f>SUM(E44:E45)</f>
        <v>38319.72</v>
      </c>
      <c r="F46" s="126">
        <f t="shared" ref="F46" si="9">SUM(F44:F45)</f>
        <v>40268.284999999996</v>
      </c>
      <c r="G46" s="126">
        <f t="shared" ref="G46" si="10">SUM(G44:G45)</f>
        <v>41882.362000000001</v>
      </c>
      <c r="H46" s="126">
        <f t="shared" ref="H46" si="11">SUM(H44:H45)</f>
        <v>43420.292000000001</v>
      </c>
      <c r="I46" s="126">
        <f t="shared" ref="I46" si="12">SUM(I44:I45)</f>
        <v>45502.828999999998</v>
      </c>
      <c r="J46" s="126">
        <f t="shared" ref="J46" si="13">SUM(J44:J45)</f>
        <v>47422.179000000004</v>
      </c>
      <c r="K46" s="126">
        <f t="shared" ref="K46" si="14">SUM(K44:K45)</f>
        <v>49925.55045069084</v>
      </c>
      <c r="L46" s="126">
        <f t="shared" ref="L46" si="15">SUM(L44:L45)</f>
        <v>56306.039052020686</v>
      </c>
      <c r="M46" s="126">
        <f t="shared" ref="M46" si="16">SUM(M44:M45)</f>
        <v>55856.902064456975</v>
      </c>
    </row>
    <row r="47" spans="1:14" ht="14.3" thickBot="1" x14ac:dyDescent="0.3">
      <c r="A47" s="120" t="s">
        <v>26</v>
      </c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4" ht="13.6" x14ac:dyDescent="0.25">
      <c r="A48" s="1" t="s">
        <v>0</v>
      </c>
      <c r="B48" s="1" t="s">
        <v>209</v>
      </c>
      <c r="C48" s="1">
        <v>2000</v>
      </c>
      <c r="D48" s="1">
        <v>2001</v>
      </c>
      <c r="E48" s="1">
        <v>2002</v>
      </c>
      <c r="F48" s="1">
        <v>2003</v>
      </c>
      <c r="G48" s="1">
        <v>2004</v>
      </c>
      <c r="H48" s="1">
        <v>2005</v>
      </c>
      <c r="I48" s="1">
        <v>2006</v>
      </c>
      <c r="J48" s="1">
        <v>2007</v>
      </c>
      <c r="K48" s="1">
        <v>2008</v>
      </c>
      <c r="L48" s="1">
        <v>2009</v>
      </c>
      <c r="M48" s="1">
        <v>2010</v>
      </c>
    </row>
    <row r="49" spans="1:13" x14ac:dyDescent="0.2">
      <c r="A49" s="134">
        <v>870000</v>
      </c>
      <c r="B49" s="7" t="s">
        <v>9</v>
      </c>
      <c r="C49" s="124">
        <v>18274.674999999999</v>
      </c>
      <c r="D49" s="124">
        <v>19626.278999999999</v>
      </c>
      <c r="E49" s="124">
        <v>20732.258000000002</v>
      </c>
      <c r="F49" s="124">
        <v>21712.273000000001</v>
      </c>
      <c r="G49" s="124">
        <v>22503.488000000001</v>
      </c>
      <c r="H49" s="124">
        <v>22988.092000000001</v>
      </c>
      <c r="I49" s="124">
        <v>24223.043000000001</v>
      </c>
      <c r="J49" s="124">
        <v>26196.157999999999</v>
      </c>
      <c r="K49" s="124">
        <v>29239.624</v>
      </c>
      <c r="L49" s="124">
        <v>30948.384999999998</v>
      </c>
      <c r="M49" s="124">
        <v>31525.963599024093</v>
      </c>
    </row>
    <row r="50" spans="1:13" x14ac:dyDescent="0.2">
      <c r="A50" s="134">
        <v>880000</v>
      </c>
      <c r="B50" s="7" t="s">
        <v>10</v>
      </c>
      <c r="C50" s="124">
        <v>66247.955000000002</v>
      </c>
      <c r="D50" s="124">
        <v>70778.368000000002</v>
      </c>
      <c r="E50" s="124">
        <v>74175.494999999995</v>
      </c>
      <c r="F50" s="124">
        <v>76340.252999999997</v>
      </c>
      <c r="G50" s="124">
        <v>79575.452999999994</v>
      </c>
      <c r="H50" s="124">
        <v>82176.794999999998</v>
      </c>
      <c r="I50" s="124">
        <v>85580.34</v>
      </c>
      <c r="J50" s="124">
        <v>88288.277000000002</v>
      </c>
      <c r="K50" s="124">
        <v>96650.120999999999</v>
      </c>
      <c r="L50" s="124">
        <v>101097.394</v>
      </c>
      <c r="M50" s="124">
        <v>99744.833560404062</v>
      </c>
    </row>
    <row r="51" spans="1:13" x14ac:dyDescent="0.2">
      <c r="A51" s="7" t="s">
        <v>5</v>
      </c>
      <c r="B51" s="7"/>
      <c r="C51" s="124">
        <v>84522.63</v>
      </c>
      <c r="D51" s="124">
        <v>90404.646999999997</v>
      </c>
      <c r="E51" s="124">
        <v>94907.752999999997</v>
      </c>
      <c r="F51" s="124">
        <v>98052.525999999998</v>
      </c>
      <c r="G51" s="124">
        <v>102078.94099999999</v>
      </c>
      <c r="H51" s="124">
        <v>105164.887</v>
      </c>
      <c r="I51" s="124">
        <v>109803.383</v>
      </c>
      <c r="J51" s="124">
        <v>114484.435</v>
      </c>
      <c r="K51" s="124">
        <v>125889.745</v>
      </c>
      <c r="L51" s="124">
        <v>132045.77900000001</v>
      </c>
      <c r="M51" s="124">
        <v>131270.79715942816</v>
      </c>
    </row>
    <row r="52" spans="1:1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3.6" x14ac:dyDescent="0.25">
      <c r="A53" s="1" t="s">
        <v>0</v>
      </c>
      <c r="B53" s="1" t="s">
        <v>210</v>
      </c>
      <c r="C53" s="1">
        <v>2000</v>
      </c>
      <c r="D53" s="1">
        <v>2001</v>
      </c>
      <c r="E53" s="1">
        <v>2002</v>
      </c>
      <c r="F53" s="1">
        <v>2003</v>
      </c>
      <c r="G53" s="1">
        <v>2004</v>
      </c>
      <c r="H53" s="1">
        <v>2005</v>
      </c>
      <c r="I53" s="1">
        <v>2006</v>
      </c>
      <c r="J53" s="1">
        <v>2007</v>
      </c>
      <c r="K53" s="1">
        <v>2008</v>
      </c>
      <c r="L53" s="1">
        <v>2009</v>
      </c>
      <c r="M53" s="1">
        <v>2010</v>
      </c>
    </row>
    <row r="54" spans="1:13" x14ac:dyDescent="0.2">
      <c r="A54" s="134">
        <v>870000</v>
      </c>
      <c r="B54" s="7" t="s">
        <v>9</v>
      </c>
      <c r="C54" s="124">
        <v>6777.0469999999996</v>
      </c>
      <c r="D54" s="124">
        <v>7389.8289999999997</v>
      </c>
      <c r="E54" s="124">
        <v>7933.8040000000001</v>
      </c>
      <c r="F54" s="124">
        <v>8186.8829999999998</v>
      </c>
      <c r="G54" s="124">
        <v>8499.5619999999999</v>
      </c>
      <c r="H54" s="124">
        <v>9017.2880000000005</v>
      </c>
      <c r="I54" s="124">
        <v>9427.65</v>
      </c>
      <c r="J54" s="124">
        <v>10468.591</v>
      </c>
      <c r="K54" s="124">
        <v>11141.973644792408</v>
      </c>
      <c r="L54" s="124">
        <v>12675.013552448992</v>
      </c>
      <c r="M54" s="124">
        <v>12711.694701274862</v>
      </c>
    </row>
    <row r="55" spans="1:13" x14ac:dyDescent="0.2">
      <c r="A55" s="134">
        <v>880000</v>
      </c>
      <c r="B55" s="7" t="s">
        <v>10</v>
      </c>
      <c r="C55" s="124">
        <v>12453.146000000001</v>
      </c>
      <c r="D55" s="124">
        <v>13528.959000000001</v>
      </c>
      <c r="E55" s="124">
        <v>14353.919</v>
      </c>
      <c r="F55" s="124">
        <v>14516.73</v>
      </c>
      <c r="G55" s="124">
        <v>15258.076999999999</v>
      </c>
      <c r="H55" s="124">
        <v>16613.091</v>
      </c>
      <c r="I55" s="124">
        <v>17241.073</v>
      </c>
      <c r="J55" s="124">
        <v>18943.958999999999</v>
      </c>
      <c r="K55" s="124">
        <v>20875.287677429842</v>
      </c>
      <c r="L55" s="124">
        <v>22066.094661362993</v>
      </c>
      <c r="M55" s="124">
        <v>22433.26239990439</v>
      </c>
    </row>
    <row r="56" spans="1:13" x14ac:dyDescent="0.2">
      <c r="A56" s="7" t="s">
        <v>5</v>
      </c>
      <c r="B56" s="7"/>
      <c r="C56" s="124">
        <v>19230.192999999999</v>
      </c>
      <c r="D56" s="124">
        <v>20918.788</v>
      </c>
      <c r="E56" s="124">
        <v>22287.722999999998</v>
      </c>
      <c r="F56" s="124">
        <v>22703.612999999998</v>
      </c>
      <c r="G56" s="124">
        <v>23757.638999999999</v>
      </c>
      <c r="H56" s="124">
        <v>25630.379000000001</v>
      </c>
      <c r="I56" s="124">
        <v>26668.722999999998</v>
      </c>
      <c r="J56" s="124">
        <v>29412.55</v>
      </c>
      <c r="K56" s="124">
        <v>32017.26132222225</v>
      </c>
      <c r="L56" s="124">
        <v>34741.108213811982</v>
      </c>
      <c r="M56" s="124">
        <v>35144.95710117925</v>
      </c>
    </row>
    <row r="57" spans="1:13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3.6" x14ac:dyDescent="0.25">
      <c r="A58" s="1" t="s">
        <v>0</v>
      </c>
      <c r="B58" s="1" t="s">
        <v>211</v>
      </c>
      <c r="C58" s="1">
        <v>2000</v>
      </c>
      <c r="D58" s="1">
        <v>2001</v>
      </c>
      <c r="E58" s="1">
        <v>2002</v>
      </c>
      <c r="F58" s="1">
        <v>2003</v>
      </c>
      <c r="G58" s="1">
        <v>2004</v>
      </c>
      <c r="H58" s="1">
        <v>2005</v>
      </c>
      <c r="I58" s="1">
        <v>2006</v>
      </c>
      <c r="J58" s="1">
        <v>2007</v>
      </c>
      <c r="K58" s="1">
        <v>2008</v>
      </c>
      <c r="L58" s="1">
        <v>2009</v>
      </c>
      <c r="M58" s="1">
        <v>2010</v>
      </c>
    </row>
    <row r="59" spans="1:13" x14ac:dyDescent="0.2">
      <c r="A59" s="134">
        <v>870000</v>
      </c>
      <c r="B59" s="7" t="s">
        <v>9</v>
      </c>
      <c r="C59" s="124">
        <f>C49-C54</f>
        <v>11497.628000000001</v>
      </c>
      <c r="D59" s="124">
        <f t="shared" ref="D59:M59" si="17">D49-D54</f>
        <v>12236.449999999999</v>
      </c>
      <c r="E59" s="124">
        <f t="shared" si="17"/>
        <v>12798.454000000002</v>
      </c>
      <c r="F59" s="124">
        <f t="shared" si="17"/>
        <v>13525.390000000001</v>
      </c>
      <c r="G59" s="124">
        <f t="shared" si="17"/>
        <v>14003.926000000001</v>
      </c>
      <c r="H59" s="124">
        <f t="shared" si="17"/>
        <v>13970.804</v>
      </c>
      <c r="I59" s="124">
        <f t="shared" si="17"/>
        <v>14795.393000000002</v>
      </c>
      <c r="J59" s="124">
        <f t="shared" si="17"/>
        <v>15727.566999999999</v>
      </c>
      <c r="K59" s="124">
        <f t="shared" si="17"/>
        <v>18097.650355207592</v>
      </c>
      <c r="L59" s="124">
        <f t="shared" si="17"/>
        <v>18273.371447551006</v>
      </c>
      <c r="M59" s="124">
        <f t="shared" si="17"/>
        <v>18814.268897749229</v>
      </c>
    </row>
    <row r="60" spans="1:13" x14ac:dyDescent="0.2">
      <c r="A60" s="134">
        <v>880000</v>
      </c>
      <c r="B60" s="7" t="s">
        <v>10</v>
      </c>
      <c r="C60" s="124">
        <f>C50-C55</f>
        <v>53794.809000000001</v>
      </c>
      <c r="D60" s="124">
        <f t="shared" ref="D60:M60" si="18">D50-D55</f>
        <v>57249.409</v>
      </c>
      <c r="E60" s="124">
        <f t="shared" si="18"/>
        <v>59821.575999999994</v>
      </c>
      <c r="F60" s="124">
        <f t="shared" si="18"/>
        <v>61823.523000000001</v>
      </c>
      <c r="G60" s="124">
        <f t="shared" si="18"/>
        <v>64317.375999999997</v>
      </c>
      <c r="H60" s="124">
        <f t="shared" si="18"/>
        <v>65563.703999999998</v>
      </c>
      <c r="I60" s="124">
        <f t="shared" si="18"/>
        <v>68339.266999999993</v>
      </c>
      <c r="J60" s="124">
        <f t="shared" si="18"/>
        <v>69344.317999999999</v>
      </c>
      <c r="K60" s="124">
        <f t="shared" si="18"/>
        <v>75774.833322570164</v>
      </c>
      <c r="L60" s="124">
        <f t="shared" si="18"/>
        <v>79031.299338637007</v>
      </c>
      <c r="M60" s="124">
        <f t="shared" si="18"/>
        <v>77311.571160499676</v>
      </c>
    </row>
    <row r="61" spans="1:13" ht="13.6" thickBot="1" x14ac:dyDescent="0.25">
      <c r="A61" s="125" t="s">
        <v>5</v>
      </c>
      <c r="B61" s="125"/>
      <c r="C61" s="126">
        <f>SUM(C59:C60)</f>
        <v>65292.437000000005</v>
      </c>
      <c r="D61" s="126">
        <f t="shared" ref="D61" si="19">SUM(D59:D60)</f>
        <v>69485.858999999997</v>
      </c>
      <c r="E61" s="126">
        <f>SUM(E59:E60)</f>
        <v>72620.03</v>
      </c>
      <c r="F61" s="126">
        <f t="shared" ref="F61" si="20">SUM(F59:F60)</f>
        <v>75348.913</v>
      </c>
      <c r="G61" s="126">
        <f t="shared" ref="G61" si="21">SUM(G59:G60)</f>
        <v>78321.301999999996</v>
      </c>
      <c r="H61" s="126">
        <f t="shared" ref="H61" si="22">SUM(H59:H60)</f>
        <v>79534.508000000002</v>
      </c>
      <c r="I61" s="126">
        <f t="shared" ref="I61" si="23">SUM(I59:I60)</f>
        <v>83134.659999999989</v>
      </c>
      <c r="J61" s="126">
        <f t="shared" ref="J61" si="24">SUM(J59:J60)</f>
        <v>85071.884999999995</v>
      </c>
      <c r="K61" s="126">
        <f t="shared" ref="K61" si="25">SUM(K59:K60)</f>
        <v>93872.483677777753</v>
      </c>
      <c r="L61" s="126">
        <f t="shared" ref="L61" si="26">SUM(L59:L60)</f>
        <v>97304.670786188013</v>
      </c>
      <c r="M61" s="126">
        <f t="shared" ref="M61" si="27">SUM(M59:M60)</f>
        <v>96125.840058248898</v>
      </c>
    </row>
    <row r="62" spans="1:13" ht="14.3" thickBot="1" x14ac:dyDescent="0.3">
      <c r="A62" s="120" t="s">
        <v>27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ht="13.6" x14ac:dyDescent="0.25">
      <c r="A63" s="1" t="s">
        <v>0</v>
      </c>
      <c r="B63" s="1" t="s">
        <v>209</v>
      </c>
      <c r="C63" s="1">
        <v>2000</v>
      </c>
      <c r="D63" s="1">
        <v>2001</v>
      </c>
      <c r="E63" s="1">
        <v>2002</v>
      </c>
      <c r="F63" s="1">
        <v>2003</v>
      </c>
      <c r="G63" s="1">
        <v>2004</v>
      </c>
      <c r="H63" s="1">
        <v>2005</v>
      </c>
      <c r="I63" s="1">
        <v>2006</v>
      </c>
      <c r="J63" s="1">
        <v>2007</v>
      </c>
      <c r="K63" s="1">
        <v>2008</v>
      </c>
      <c r="L63" s="1">
        <v>2009</v>
      </c>
      <c r="M63" s="1">
        <v>2010</v>
      </c>
    </row>
    <row r="64" spans="1:13" x14ac:dyDescent="0.2">
      <c r="A64" s="7" t="s">
        <v>13</v>
      </c>
      <c r="B64" s="7" t="s">
        <v>14</v>
      </c>
      <c r="C64" s="124">
        <v>33872.773000000001</v>
      </c>
      <c r="D64" s="124">
        <v>35765.606</v>
      </c>
      <c r="E64" s="124">
        <v>38566.178999999996</v>
      </c>
      <c r="F64" s="124">
        <v>40054.324000000001</v>
      </c>
      <c r="G64" s="124">
        <v>42618.326999999997</v>
      </c>
      <c r="H64" s="124">
        <v>44795.387999999999</v>
      </c>
      <c r="I64" s="124">
        <v>46509.296999999999</v>
      </c>
      <c r="J64" s="124">
        <v>47212.847999999998</v>
      </c>
      <c r="K64" s="124">
        <v>48989.944000000003</v>
      </c>
      <c r="L64" s="124">
        <v>52036.648000000001</v>
      </c>
      <c r="M64" s="124">
        <v>50098.163</v>
      </c>
    </row>
    <row r="65" spans="1:13" x14ac:dyDescent="0.2">
      <c r="A65" s="7" t="s">
        <v>15</v>
      </c>
      <c r="B65" s="7" t="s">
        <v>16</v>
      </c>
      <c r="C65" s="124">
        <v>24850.778999999999</v>
      </c>
      <c r="D65" s="124">
        <v>25938.546999999999</v>
      </c>
      <c r="E65" s="124">
        <v>26415.800999999999</v>
      </c>
      <c r="F65" s="124">
        <v>26935.523000000001</v>
      </c>
      <c r="G65" s="124">
        <v>28234.373</v>
      </c>
      <c r="H65" s="124">
        <v>28757.013999999999</v>
      </c>
      <c r="I65" s="124">
        <v>29326.662</v>
      </c>
      <c r="J65" s="124">
        <v>27814.064999999999</v>
      </c>
      <c r="K65" s="124">
        <v>29171.973000000002</v>
      </c>
      <c r="L65" s="124">
        <v>31095.846000000001</v>
      </c>
      <c r="M65" s="124">
        <v>28368.987000000001</v>
      </c>
    </row>
    <row r="66" spans="1:13" x14ac:dyDescent="0.2">
      <c r="A66" s="7" t="s">
        <v>17</v>
      </c>
      <c r="B66" s="7" t="s">
        <v>18</v>
      </c>
      <c r="C66" s="124">
        <v>16554.834999999999</v>
      </c>
      <c r="D66" s="124">
        <v>16655.507000000001</v>
      </c>
      <c r="E66" s="124">
        <v>17924.037</v>
      </c>
      <c r="F66" s="124">
        <v>18550.424999999999</v>
      </c>
      <c r="G66" s="124">
        <v>19866.823</v>
      </c>
      <c r="H66" s="124">
        <v>20430.773000000001</v>
      </c>
      <c r="I66" s="124">
        <v>21309.177</v>
      </c>
      <c r="J66" s="124">
        <v>22960.842000000001</v>
      </c>
      <c r="K66" s="124">
        <v>27496.535</v>
      </c>
      <c r="L66" s="124">
        <v>29702.18</v>
      </c>
      <c r="M66" s="124">
        <v>30491.249436002276</v>
      </c>
    </row>
    <row r="67" spans="1:13" x14ac:dyDescent="0.2">
      <c r="A67" s="7" t="s">
        <v>19</v>
      </c>
      <c r="B67" s="7" t="s">
        <v>20</v>
      </c>
      <c r="C67" s="124">
        <v>3925.002</v>
      </c>
      <c r="D67" s="124">
        <v>4085.8209999999999</v>
      </c>
      <c r="E67" s="124">
        <v>4120.9930000000004</v>
      </c>
      <c r="F67" s="124">
        <v>4459.5330000000004</v>
      </c>
      <c r="G67" s="124">
        <v>3936.1840000000002</v>
      </c>
      <c r="H67" s="124">
        <v>4052.56</v>
      </c>
      <c r="I67" s="124">
        <v>4075.9690000000001</v>
      </c>
      <c r="J67" s="124">
        <v>3623.319</v>
      </c>
      <c r="K67" s="124">
        <v>3535.41</v>
      </c>
      <c r="L67" s="124">
        <v>3593.2869999999998</v>
      </c>
      <c r="M67" s="124">
        <v>3593.2869999999998</v>
      </c>
    </row>
    <row r="68" spans="1:13" x14ac:dyDescent="0.2">
      <c r="A68" s="7" t="s">
        <v>21</v>
      </c>
      <c r="B68" s="7"/>
      <c r="C68" s="124">
        <v>79203.388999999981</v>
      </c>
      <c r="D68" s="124">
        <v>82445.481</v>
      </c>
      <c r="E68" s="124">
        <v>87027.01</v>
      </c>
      <c r="F68" s="124">
        <v>89999.805000000008</v>
      </c>
      <c r="G68" s="124">
        <v>94655.706999999995</v>
      </c>
      <c r="H68" s="124">
        <v>98035.735000000001</v>
      </c>
      <c r="I68" s="124">
        <v>101221.105</v>
      </c>
      <c r="J68" s="124">
        <v>101611.07400000001</v>
      </c>
      <c r="K68" s="124">
        <v>109193.86200000001</v>
      </c>
      <c r="L68" s="124">
        <v>116427.961</v>
      </c>
      <c r="M68" s="124">
        <v>112551.68643600227</v>
      </c>
    </row>
    <row r="69" spans="1:13" x14ac:dyDescent="0.2">
      <c r="A69" s="7"/>
      <c r="B69" s="7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1:13" ht="13.6" x14ac:dyDescent="0.25">
      <c r="A70" s="1" t="s">
        <v>0</v>
      </c>
      <c r="B70" s="1" t="s">
        <v>210</v>
      </c>
      <c r="C70" s="1">
        <v>2000</v>
      </c>
      <c r="D70" s="1">
        <v>2001</v>
      </c>
      <c r="E70" s="1">
        <v>2002</v>
      </c>
      <c r="F70" s="1">
        <v>2003</v>
      </c>
      <c r="G70" s="1">
        <v>2004</v>
      </c>
      <c r="H70" s="1">
        <v>2005</v>
      </c>
      <c r="I70" s="1">
        <v>2006</v>
      </c>
      <c r="J70" s="1">
        <v>2007</v>
      </c>
      <c r="K70" s="1">
        <v>2008</v>
      </c>
      <c r="L70" s="1">
        <v>2009</v>
      </c>
      <c r="M70" s="1">
        <v>2010</v>
      </c>
    </row>
    <row r="71" spans="1:13" x14ac:dyDescent="0.2">
      <c r="A71" s="7" t="s">
        <v>13</v>
      </c>
      <c r="B71" s="7" t="s">
        <v>14</v>
      </c>
      <c r="C71" s="124">
        <v>6918.7160000000003</v>
      </c>
      <c r="D71" s="124">
        <v>7159.7420000000002</v>
      </c>
      <c r="E71" s="124">
        <v>7552.8370000000004</v>
      </c>
      <c r="F71" s="124">
        <v>7791.951</v>
      </c>
      <c r="G71" s="124">
        <v>8382.8709999999992</v>
      </c>
      <c r="H71" s="124">
        <v>9152.9110000000001</v>
      </c>
      <c r="I71" s="124">
        <v>9386.0490000000009</v>
      </c>
      <c r="J71" s="124">
        <v>9229.6869999999999</v>
      </c>
      <c r="K71" s="124">
        <v>9877.0215370952719</v>
      </c>
      <c r="L71" s="124">
        <v>10518.392819096791</v>
      </c>
      <c r="M71" s="124">
        <v>11219.072293752459</v>
      </c>
    </row>
    <row r="72" spans="1:13" x14ac:dyDescent="0.2">
      <c r="A72" s="7" t="s">
        <v>15</v>
      </c>
      <c r="B72" s="7" t="s">
        <v>16</v>
      </c>
      <c r="C72" s="124">
        <v>7339.24</v>
      </c>
      <c r="D72" s="124">
        <v>7538.6570000000002</v>
      </c>
      <c r="E72" s="124">
        <v>8006.3329999999996</v>
      </c>
      <c r="F72" s="124">
        <v>8098.5320000000002</v>
      </c>
      <c r="G72" s="124">
        <v>8771.7369999999992</v>
      </c>
      <c r="H72" s="124">
        <v>9157.134</v>
      </c>
      <c r="I72" s="124">
        <v>9262.6650000000009</v>
      </c>
      <c r="J72" s="124">
        <v>8679.1280000000006</v>
      </c>
      <c r="K72" s="124">
        <v>9287.8864006994518</v>
      </c>
      <c r="L72" s="124">
        <v>9958.3065589487123</v>
      </c>
      <c r="M72" s="124">
        <v>10621.676061133119</v>
      </c>
    </row>
    <row r="73" spans="1:13" x14ac:dyDescent="0.2">
      <c r="A73" s="7" t="s">
        <v>17</v>
      </c>
      <c r="B73" s="7" t="s">
        <v>18</v>
      </c>
      <c r="C73" s="124">
        <v>3961.0709999999999</v>
      </c>
      <c r="D73" s="124">
        <v>4276.5129999999999</v>
      </c>
      <c r="E73" s="124">
        <v>5068.7219999999998</v>
      </c>
      <c r="F73" s="124">
        <v>5171.0479999999998</v>
      </c>
      <c r="G73" s="124">
        <v>5721.69</v>
      </c>
      <c r="H73" s="124">
        <v>6019.4440000000004</v>
      </c>
      <c r="I73" s="124">
        <v>6199.9</v>
      </c>
      <c r="J73" s="124">
        <v>7124.9530000000004</v>
      </c>
      <c r="K73" s="124">
        <v>7625.3720348349552</v>
      </c>
      <c r="L73" s="124">
        <v>9525.1127382629147</v>
      </c>
      <c r="M73" s="124">
        <v>10159.625168466599</v>
      </c>
    </row>
    <row r="74" spans="1:13" x14ac:dyDescent="0.2">
      <c r="A74" s="7" t="s">
        <v>19</v>
      </c>
      <c r="B74" s="7" t="s">
        <v>20</v>
      </c>
      <c r="C74" s="124">
        <v>1116.797</v>
      </c>
      <c r="D74" s="124">
        <v>1101.2070000000001</v>
      </c>
      <c r="E74" s="124">
        <v>1212.7750000000001</v>
      </c>
      <c r="F74" s="124">
        <v>1360.472</v>
      </c>
      <c r="G74" s="124">
        <v>1242.4380000000001</v>
      </c>
      <c r="H74" s="124">
        <v>1256.932</v>
      </c>
      <c r="I74" s="124">
        <v>1401.308</v>
      </c>
      <c r="J74" s="124">
        <v>1137.104</v>
      </c>
      <c r="K74" s="124">
        <v>1216.8200273703221</v>
      </c>
      <c r="L74" s="124">
        <v>1204.3678836915833</v>
      </c>
      <c r="M74" s="124">
        <v>1284.5964766478255</v>
      </c>
    </row>
    <row r="75" spans="1:13" x14ac:dyDescent="0.2">
      <c r="A75" s="7" t="s">
        <v>21</v>
      </c>
      <c r="B75" s="7"/>
      <c r="C75" s="124">
        <v>19335.824000000001</v>
      </c>
      <c r="D75" s="124">
        <v>20076.118999999999</v>
      </c>
      <c r="E75" s="124">
        <v>21840.667000000001</v>
      </c>
      <c r="F75" s="124">
        <v>22422.003000000001</v>
      </c>
      <c r="G75" s="124">
        <v>24118.735999999997</v>
      </c>
      <c r="H75" s="124">
        <v>25586.420999999998</v>
      </c>
      <c r="I75" s="124">
        <v>26249.922000000002</v>
      </c>
      <c r="J75" s="124">
        <v>26170.872000000003</v>
      </c>
      <c r="K75" s="124">
        <v>28007.100000000002</v>
      </c>
      <c r="L75" s="124">
        <v>31206.179999999997</v>
      </c>
      <c r="M75" s="124">
        <v>33284.97</v>
      </c>
    </row>
    <row r="76" spans="1:1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6" x14ac:dyDescent="0.25">
      <c r="A77" s="1" t="s">
        <v>0</v>
      </c>
      <c r="B77" s="1" t="s">
        <v>211</v>
      </c>
      <c r="C77" s="1">
        <v>2000</v>
      </c>
      <c r="D77" s="1">
        <v>2001</v>
      </c>
      <c r="E77" s="1">
        <v>2002</v>
      </c>
      <c r="F77" s="1">
        <v>2003</v>
      </c>
      <c r="G77" s="1">
        <v>2004</v>
      </c>
      <c r="H77" s="1">
        <v>2005</v>
      </c>
      <c r="I77" s="1">
        <v>2006</v>
      </c>
      <c r="J77" s="1">
        <v>2007</v>
      </c>
      <c r="K77" s="1">
        <v>2008</v>
      </c>
      <c r="L77" s="1">
        <v>2009</v>
      </c>
      <c r="M77" s="1">
        <v>2010</v>
      </c>
    </row>
    <row r="78" spans="1:13" x14ac:dyDescent="0.2">
      <c r="A78" s="7" t="s">
        <v>13</v>
      </c>
      <c r="B78" s="7" t="s">
        <v>14</v>
      </c>
      <c r="C78" s="124">
        <f t="shared" ref="C78:E81" si="28">C64-C71</f>
        <v>26954.057000000001</v>
      </c>
      <c r="D78" s="124">
        <f t="shared" si="28"/>
        <v>28605.864000000001</v>
      </c>
      <c r="E78" s="124">
        <f t="shared" si="28"/>
        <v>31013.341999999997</v>
      </c>
      <c r="F78" s="124">
        <f t="shared" ref="F78:M78" si="29">F64-F71</f>
        <v>32262.373</v>
      </c>
      <c r="G78" s="124">
        <f t="shared" si="29"/>
        <v>34235.455999999998</v>
      </c>
      <c r="H78" s="124">
        <f t="shared" si="29"/>
        <v>35642.476999999999</v>
      </c>
      <c r="I78" s="124">
        <f t="shared" si="29"/>
        <v>37123.248</v>
      </c>
      <c r="J78" s="124">
        <f t="shared" si="29"/>
        <v>37983.161</v>
      </c>
      <c r="K78" s="124">
        <f t="shared" si="29"/>
        <v>39112.922462904731</v>
      </c>
      <c r="L78" s="124">
        <f t="shared" si="29"/>
        <v>41518.255180903208</v>
      </c>
      <c r="M78" s="124">
        <f t="shared" si="29"/>
        <v>38879.090706247545</v>
      </c>
    </row>
    <row r="79" spans="1:13" x14ac:dyDescent="0.2">
      <c r="A79" s="7" t="s">
        <v>15</v>
      </c>
      <c r="B79" s="7" t="s">
        <v>16</v>
      </c>
      <c r="C79" s="124">
        <f t="shared" si="28"/>
        <v>17511.538999999997</v>
      </c>
      <c r="D79" s="124">
        <f t="shared" si="28"/>
        <v>18399.89</v>
      </c>
      <c r="E79" s="124">
        <f t="shared" si="28"/>
        <v>18409.468000000001</v>
      </c>
      <c r="F79" s="124">
        <f t="shared" ref="F79:M81" si="30">F65-F72</f>
        <v>18836.991000000002</v>
      </c>
      <c r="G79" s="124">
        <f t="shared" si="30"/>
        <v>19462.635999999999</v>
      </c>
      <c r="H79" s="124">
        <f t="shared" si="30"/>
        <v>19599.879999999997</v>
      </c>
      <c r="I79" s="124">
        <f t="shared" si="30"/>
        <v>20063.996999999999</v>
      </c>
      <c r="J79" s="124">
        <f t="shared" si="30"/>
        <v>19134.936999999998</v>
      </c>
      <c r="K79" s="124">
        <f t="shared" si="30"/>
        <v>19884.08659930055</v>
      </c>
      <c r="L79" s="124">
        <f t="shared" si="30"/>
        <v>21137.539441051289</v>
      </c>
      <c r="M79" s="124">
        <f t="shared" si="30"/>
        <v>17747.310938866882</v>
      </c>
    </row>
    <row r="80" spans="1:13" x14ac:dyDescent="0.2">
      <c r="A80" s="7" t="s">
        <v>17</v>
      </c>
      <c r="B80" s="7" t="s">
        <v>18</v>
      </c>
      <c r="C80" s="124">
        <f t="shared" si="28"/>
        <v>12593.763999999999</v>
      </c>
      <c r="D80" s="124">
        <f t="shared" si="28"/>
        <v>12378.994000000002</v>
      </c>
      <c r="E80" s="124">
        <f t="shared" si="28"/>
        <v>12855.315000000001</v>
      </c>
      <c r="F80" s="124">
        <f t="shared" si="30"/>
        <v>13379.377</v>
      </c>
      <c r="G80" s="124">
        <f t="shared" si="30"/>
        <v>14145.133000000002</v>
      </c>
      <c r="H80" s="124">
        <f t="shared" si="30"/>
        <v>14411.329000000002</v>
      </c>
      <c r="I80" s="124">
        <f t="shared" si="30"/>
        <v>15109.277</v>
      </c>
      <c r="J80" s="124">
        <f t="shared" si="30"/>
        <v>15835.888999999999</v>
      </c>
      <c r="K80" s="124">
        <f t="shared" si="30"/>
        <v>19871.162965165044</v>
      </c>
      <c r="L80" s="124">
        <f t="shared" si="30"/>
        <v>20177.067261737087</v>
      </c>
      <c r="M80" s="124">
        <f t="shared" si="30"/>
        <v>20331.624267535677</v>
      </c>
    </row>
    <row r="81" spans="1:13" x14ac:dyDescent="0.2">
      <c r="A81" s="7" t="s">
        <v>19</v>
      </c>
      <c r="B81" s="7" t="s">
        <v>20</v>
      </c>
      <c r="C81" s="124">
        <f t="shared" si="28"/>
        <v>2808.2049999999999</v>
      </c>
      <c r="D81" s="124">
        <f t="shared" si="28"/>
        <v>2984.6139999999996</v>
      </c>
      <c r="E81" s="124">
        <f t="shared" si="28"/>
        <v>2908.2180000000003</v>
      </c>
      <c r="F81" s="124">
        <f t="shared" si="30"/>
        <v>3099.0610000000006</v>
      </c>
      <c r="G81" s="124">
        <f t="shared" si="30"/>
        <v>2693.7460000000001</v>
      </c>
      <c r="H81" s="124">
        <f t="shared" si="30"/>
        <v>2795.6279999999997</v>
      </c>
      <c r="I81" s="124">
        <f t="shared" si="30"/>
        <v>2674.6610000000001</v>
      </c>
      <c r="J81" s="124">
        <f t="shared" si="30"/>
        <v>2486.2150000000001</v>
      </c>
      <c r="K81" s="124">
        <f t="shared" si="30"/>
        <v>2318.5899726296775</v>
      </c>
      <c r="L81" s="124">
        <f t="shared" si="30"/>
        <v>2388.9191163084165</v>
      </c>
      <c r="M81" s="124">
        <f t="shared" si="30"/>
        <v>2308.6905233521743</v>
      </c>
    </row>
    <row r="82" spans="1:13" x14ac:dyDescent="0.2">
      <c r="A82" s="7" t="s">
        <v>5</v>
      </c>
      <c r="B82" s="7"/>
      <c r="C82" s="124">
        <f>SUM(C78:C81)</f>
        <v>59867.565000000002</v>
      </c>
      <c r="D82" s="124">
        <f>SUM(D78:D81)</f>
        <v>62369.362000000008</v>
      </c>
      <c r="E82" s="124">
        <f>SUM(E78:E81)</f>
        <v>65186.343000000001</v>
      </c>
      <c r="F82" s="124">
        <f t="shared" ref="F82:M82" si="31">SUM(F78:F81)</f>
        <v>67577.801999999996</v>
      </c>
      <c r="G82" s="124">
        <f t="shared" si="31"/>
        <v>70536.971000000005</v>
      </c>
      <c r="H82" s="124">
        <f t="shared" si="31"/>
        <v>72449.313999999998</v>
      </c>
      <c r="I82" s="124">
        <f t="shared" si="31"/>
        <v>74971.18299999999</v>
      </c>
      <c r="J82" s="124">
        <f t="shared" si="31"/>
        <v>75440.20199999999</v>
      </c>
      <c r="K82" s="124">
        <f t="shared" si="31"/>
        <v>81186.762000000002</v>
      </c>
      <c r="L82" s="124">
        <f t="shared" si="31"/>
        <v>85221.781000000003</v>
      </c>
      <c r="M82" s="124">
        <f t="shared" si="31"/>
        <v>79266.716436002273</v>
      </c>
    </row>
    <row r="83" spans="1:13" x14ac:dyDescent="0.2">
      <c r="A83" s="5" t="s">
        <v>183</v>
      </c>
    </row>
    <row r="84" spans="1:13" ht="13.6" x14ac:dyDescent="0.25">
      <c r="A84" s="116" t="s">
        <v>220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87"/>
  <sheetViews>
    <sheetView zoomScale="55" zoomScaleNormal="55" workbookViewId="0">
      <selection activeCell="P44" sqref="P44"/>
    </sheetView>
  </sheetViews>
  <sheetFormatPr defaultRowHeight="14.3" x14ac:dyDescent="0.25"/>
  <cols>
    <col min="1" max="1" width="53.125" bestFit="1" customWidth="1"/>
    <col min="2" max="12" width="10.875" bestFit="1" customWidth="1"/>
    <col min="14" max="14" width="27.625" bestFit="1" customWidth="1"/>
    <col min="15" max="15" width="23.625" bestFit="1" customWidth="1"/>
    <col min="16" max="16" width="34" bestFit="1" customWidth="1"/>
    <col min="17" max="17" width="10.375" customWidth="1"/>
  </cols>
  <sheetData>
    <row r="1" spans="1:23" ht="14.95" thickBot="1" x14ac:dyDescent="0.3">
      <c r="A1" s="81" t="s">
        <v>182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37"/>
    </row>
    <row r="2" spans="1:23" x14ac:dyDescent="0.25">
      <c r="A2" s="45" t="s">
        <v>29</v>
      </c>
      <c r="B2" s="64">
        <v>2000</v>
      </c>
      <c r="C2" s="64">
        <v>2001</v>
      </c>
      <c r="D2" s="64">
        <v>2002</v>
      </c>
      <c r="E2" s="64">
        <v>2003</v>
      </c>
      <c r="F2" s="64">
        <v>2004</v>
      </c>
      <c r="G2" s="64">
        <v>2005</v>
      </c>
      <c r="H2" s="64">
        <v>2006</v>
      </c>
      <c r="I2" s="64">
        <v>2007</v>
      </c>
      <c r="J2" s="64">
        <v>2008</v>
      </c>
      <c r="K2" s="64" t="s">
        <v>108</v>
      </c>
      <c r="L2" s="64" t="s">
        <v>109</v>
      </c>
    </row>
    <row r="3" spans="1:23" x14ac:dyDescent="0.25">
      <c r="A3" s="135" t="s">
        <v>2</v>
      </c>
      <c r="B3" s="13">
        <v>31381.315999999999</v>
      </c>
      <c r="C3" s="13">
        <v>33062.218000000001</v>
      </c>
      <c r="D3" s="13">
        <v>34481.135999999999</v>
      </c>
      <c r="E3" s="13">
        <v>36405.513999999996</v>
      </c>
      <c r="F3" s="13">
        <v>37950.535000000003</v>
      </c>
      <c r="G3" s="13">
        <v>39285.099000000002</v>
      </c>
      <c r="H3" s="13">
        <v>41247.394</v>
      </c>
      <c r="I3" s="13">
        <v>42158.379000000001</v>
      </c>
      <c r="J3" s="13">
        <v>44640.689450690843</v>
      </c>
      <c r="K3" s="13">
        <v>50427.484156793129</v>
      </c>
      <c r="L3" s="13">
        <v>49976.21138090903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x14ac:dyDescent="0.25">
      <c r="A4" s="13" t="s">
        <v>181</v>
      </c>
      <c r="B4" s="13">
        <v>3613.5080000000007</v>
      </c>
      <c r="C4" s="13">
        <v>3721.2560000000003</v>
      </c>
      <c r="D4" s="13">
        <v>3838.5839999999998</v>
      </c>
      <c r="E4" s="13">
        <v>3862.7709999999997</v>
      </c>
      <c r="F4" s="13">
        <v>3931.8269999999998</v>
      </c>
      <c r="G4" s="13">
        <v>4135.1930000000002</v>
      </c>
      <c r="H4" s="13">
        <v>4255.4350000000004</v>
      </c>
      <c r="I4" s="13">
        <v>5263.8</v>
      </c>
      <c r="J4" s="13">
        <v>5284.8609999999999</v>
      </c>
      <c r="K4" s="13">
        <v>5878.5548952275531</v>
      </c>
      <c r="L4" s="13">
        <v>5880.6906835479458</v>
      </c>
    </row>
    <row r="5" spans="1:23" x14ac:dyDescent="0.25">
      <c r="A5" s="13" t="s">
        <v>21</v>
      </c>
      <c r="B5" s="13">
        <f>SUM(B3:B4)</f>
        <v>34994.824000000001</v>
      </c>
      <c r="C5" s="13">
        <f t="shared" ref="C5:L5" si="0">SUM(C3:C4)</f>
        <v>36783.474000000002</v>
      </c>
      <c r="D5" s="13">
        <f t="shared" si="0"/>
        <v>38319.72</v>
      </c>
      <c r="E5" s="13">
        <f t="shared" si="0"/>
        <v>40268.284999999996</v>
      </c>
      <c r="F5" s="13">
        <f t="shared" si="0"/>
        <v>41882.362000000001</v>
      </c>
      <c r="G5" s="13">
        <f t="shared" si="0"/>
        <v>43420.292000000001</v>
      </c>
      <c r="H5" s="13">
        <f t="shared" si="0"/>
        <v>45502.828999999998</v>
      </c>
      <c r="I5" s="13">
        <f t="shared" si="0"/>
        <v>47422.179000000004</v>
      </c>
      <c r="J5" s="13">
        <f t="shared" si="0"/>
        <v>49925.55045069084</v>
      </c>
      <c r="K5" s="13">
        <f t="shared" si="0"/>
        <v>56306.039052020686</v>
      </c>
      <c r="L5" s="13">
        <f t="shared" si="0"/>
        <v>55856.902064456975</v>
      </c>
    </row>
    <row r="6" spans="1:23" s="35" customForma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3" x14ac:dyDescent="0.25">
      <c r="A7" s="63" t="s">
        <v>26</v>
      </c>
      <c r="B7" s="64">
        <f t="shared" ref="B7:L7" si="1">B2</f>
        <v>2000</v>
      </c>
      <c r="C7" s="64">
        <f t="shared" si="1"/>
        <v>2001</v>
      </c>
      <c r="D7" s="64">
        <f t="shared" si="1"/>
        <v>2002</v>
      </c>
      <c r="E7" s="64">
        <f t="shared" si="1"/>
        <v>2003</v>
      </c>
      <c r="F7" s="64">
        <f t="shared" si="1"/>
        <v>2004</v>
      </c>
      <c r="G7" s="64">
        <f t="shared" si="1"/>
        <v>2005</v>
      </c>
      <c r="H7" s="64">
        <f t="shared" si="1"/>
        <v>2006</v>
      </c>
      <c r="I7" s="64">
        <f t="shared" si="1"/>
        <v>2007</v>
      </c>
      <c r="J7" s="64">
        <f t="shared" si="1"/>
        <v>2008</v>
      </c>
      <c r="K7" s="64" t="str">
        <f t="shared" si="1"/>
        <v>2009*</v>
      </c>
      <c r="L7" s="64" t="str">
        <f t="shared" si="1"/>
        <v>2010*</v>
      </c>
    </row>
    <row r="8" spans="1:23" x14ac:dyDescent="0.25">
      <c r="A8" s="63" t="s">
        <v>9</v>
      </c>
      <c r="B8" s="13">
        <v>11497.628000000001</v>
      </c>
      <c r="C8" s="13">
        <v>12236.449999999999</v>
      </c>
      <c r="D8" s="13">
        <v>12798.454000000002</v>
      </c>
      <c r="E8" s="13">
        <v>13525.390000000001</v>
      </c>
      <c r="F8" s="13">
        <v>14003.926000000001</v>
      </c>
      <c r="G8" s="13">
        <v>13970.804</v>
      </c>
      <c r="H8" s="13">
        <v>14795.393000000002</v>
      </c>
      <c r="I8" s="13">
        <v>15727.566999999999</v>
      </c>
      <c r="J8" s="13">
        <v>18097.650355207592</v>
      </c>
      <c r="K8" s="13">
        <v>18273.371447550999</v>
      </c>
      <c r="L8" s="13">
        <v>18814.268897749229</v>
      </c>
    </row>
    <row r="9" spans="1:23" x14ac:dyDescent="0.25">
      <c r="A9" s="13" t="s">
        <v>10</v>
      </c>
      <c r="B9" s="13">
        <v>53794.809000000001</v>
      </c>
      <c r="C9" s="13">
        <v>57249.409</v>
      </c>
      <c r="D9" s="13">
        <v>59821.575999999994</v>
      </c>
      <c r="E9" s="13">
        <v>61823.523000000001</v>
      </c>
      <c r="F9" s="13">
        <v>64317.375999999997</v>
      </c>
      <c r="G9" s="13">
        <v>65563.703999999998</v>
      </c>
      <c r="H9" s="13">
        <v>68339.266999999993</v>
      </c>
      <c r="I9" s="13">
        <v>69344.317999999999</v>
      </c>
      <c r="J9" s="13">
        <v>75774.833322570164</v>
      </c>
      <c r="K9" s="13">
        <v>79031.299338637007</v>
      </c>
      <c r="L9" s="13">
        <v>77311.571160499676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3" x14ac:dyDescent="0.25">
      <c r="A10" s="13" t="s">
        <v>21</v>
      </c>
      <c r="B10" s="13">
        <f>SUM(B8:B9)</f>
        <v>65292.437000000005</v>
      </c>
      <c r="C10" s="13">
        <f t="shared" ref="C10:L10" si="2">SUM(C8:C9)</f>
        <v>69485.858999999997</v>
      </c>
      <c r="D10" s="13">
        <f t="shared" si="2"/>
        <v>72620.03</v>
      </c>
      <c r="E10" s="13">
        <f t="shared" si="2"/>
        <v>75348.913</v>
      </c>
      <c r="F10" s="13">
        <f t="shared" si="2"/>
        <v>78321.301999999996</v>
      </c>
      <c r="G10" s="13">
        <f t="shared" si="2"/>
        <v>79534.508000000002</v>
      </c>
      <c r="H10" s="13">
        <f t="shared" si="2"/>
        <v>83134.659999999989</v>
      </c>
      <c r="I10" s="13">
        <f t="shared" si="2"/>
        <v>85071.884999999995</v>
      </c>
      <c r="J10" s="13">
        <f>SUM(J8:J9)</f>
        <v>93872.483677777753</v>
      </c>
      <c r="K10" s="13">
        <f t="shared" si="2"/>
        <v>97304.670786188013</v>
      </c>
      <c r="L10" s="13">
        <f t="shared" si="2"/>
        <v>96125.840058248898</v>
      </c>
    </row>
    <row r="11" spans="1:2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23" s="35" customFormat="1" x14ac:dyDescent="0.25">
      <c r="A12" s="63" t="s">
        <v>27</v>
      </c>
      <c r="B12" s="64">
        <f t="shared" ref="B12:L12" si="3">B7</f>
        <v>2000</v>
      </c>
      <c r="C12" s="64">
        <f t="shared" si="3"/>
        <v>2001</v>
      </c>
      <c r="D12" s="64">
        <f t="shared" si="3"/>
        <v>2002</v>
      </c>
      <c r="E12" s="64">
        <f t="shared" si="3"/>
        <v>2003</v>
      </c>
      <c r="F12" s="64">
        <f t="shared" si="3"/>
        <v>2004</v>
      </c>
      <c r="G12" s="64">
        <f t="shared" si="3"/>
        <v>2005</v>
      </c>
      <c r="H12" s="64">
        <f t="shared" si="3"/>
        <v>2006</v>
      </c>
      <c r="I12" s="64">
        <f t="shared" si="3"/>
        <v>2007</v>
      </c>
      <c r="J12" s="64">
        <f t="shared" si="3"/>
        <v>2008</v>
      </c>
      <c r="K12" s="64" t="str">
        <f t="shared" si="3"/>
        <v>2009*</v>
      </c>
      <c r="L12" s="64" t="str">
        <f t="shared" si="3"/>
        <v>2010*</v>
      </c>
    </row>
    <row r="13" spans="1:23" x14ac:dyDescent="0.25">
      <c r="A13" s="13" t="str">
        <f>'Figur 14,18,19,20, 21, 22 &amp; 23'!B68</f>
        <v>Grundskoler</v>
      </c>
      <c r="B13" s="13">
        <v>26954.057000000001</v>
      </c>
      <c r="C13" s="13">
        <v>28605.864000000001</v>
      </c>
      <c r="D13" s="13">
        <v>31013.341999999997</v>
      </c>
      <c r="E13" s="13">
        <v>32262.373</v>
      </c>
      <c r="F13" s="13">
        <v>34235.455999999998</v>
      </c>
      <c r="G13" s="13">
        <v>35642.476999999999</v>
      </c>
      <c r="H13" s="13">
        <v>37123.248</v>
      </c>
      <c r="I13" s="13">
        <v>37983.161</v>
      </c>
      <c r="J13" s="13">
        <v>39112.922462904731</v>
      </c>
      <c r="K13" s="13">
        <v>41518.255180903208</v>
      </c>
      <c r="L13" s="13">
        <v>38879.090706247545</v>
      </c>
    </row>
    <row r="14" spans="1:23" x14ac:dyDescent="0.25">
      <c r="A14" s="13" t="str">
        <f>'Figur 14,18,19,20, 21, 22 &amp; 23'!B69</f>
        <v>Gymnasier og erhvervsfaglige skoler</v>
      </c>
      <c r="B14" s="13">
        <v>17511.538999999997</v>
      </c>
      <c r="C14" s="13">
        <v>18399.89</v>
      </c>
      <c r="D14" s="13">
        <v>18409.468000000001</v>
      </c>
      <c r="E14" s="13">
        <v>18836.991000000002</v>
      </c>
      <c r="F14" s="13">
        <v>19462.635999999999</v>
      </c>
      <c r="G14" s="13">
        <v>19599.879999999997</v>
      </c>
      <c r="H14" s="13">
        <v>20063.996999999999</v>
      </c>
      <c r="I14" s="13">
        <v>19134.936999999998</v>
      </c>
      <c r="J14" s="13">
        <v>19884.08659930055</v>
      </c>
      <c r="K14" s="13">
        <v>21137.539441051289</v>
      </c>
      <c r="L14" s="13">
        <v>17747.310938866882</v>
      </c>
    </row>
    <row r="15" spans="1:23" x14ac:dyDescent="0.25">
      <c r="A15" s="13" t="str">
        <f>'Figur 14,18,19,20, 21, 22 &amp; 23'!B70</f>
        <v>Videregående uddannelsesinstitutioner</v>
      </c>
      <c r="B15" s="13">
        <v>12593.763999999999</v>
      </c>
      <c r="C15" s="13">
        <v>12378.994000000002</v>
      </c>
      <c r="D15" s="13">
        <v>12855.315000000001</v>
      </c>
      <c r="E15" s="13">
        <v>13379.377</v>
      </c>
      <c r="F15" s="13">
        <v>14145.133000000002</v>
      </c>
      <c r="G15" s="13">
        <v>14411.329000000002</v>
      </c>
      <c r="H15" s="13">
        <v>15109.277</v>
      </c>
      <c r="I15" s="13">
        <v>15835.888999999999</v>
      </c>
      <c r="J15" s="13">
        <v>19871.162965165044</v>
      </c>
      <c r="K15" s="13">
        <v>20177.067261737087</v>
      </c>
      <c r="L15" s="13">
        <v>20331.624267535677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x14ac:dyDescent="0.25">
      <c r="A16" s="13" t="str">
        <f>'Figur 14,18,19,20, 21, 22 &amp; 23'!B71</f>
        <v>Voksenundervisning mv., ikke-markedsmæssig</v>
      </c>
      <c r="B16" s="13">
        <v>2808.2049999999999</v>
      </c>
      <c r="C16" s="13">
        <v>2984.6139999999996</v>
      </c>
      <c r="D16" s="13">
        <v>2908.2180000000003</v>
      </c>
      <c r="E16" s="13">
        <v>3099.0610000000006</v>
      </c>
      <c r="F16" s="13">
        <v>2693.7460000000001</v>
      </c>
      <c r="G16" s="13">
        <v>2795.6279999999997</v>
      </c>
      <c r="H16" s="13">
        <v>2674.6610000000001</v>
      </c>
      <c r="I16" s="13">
        <v>2486.2150000000001</v>
      </c>
      <c r="J16" s="13">
        <v>2318.5899726296775</v>
      </c>
      <c r="K16" s="13">
        <v>2388.9191163084165</v>
      </c>
      <c r="L16" s="13">
        <v>2308.6905233521743</v>
      </c>
    </row>
    <row r="17" spans="1:25" x14ac:dyDescent="0.25">
      <c r="A17" s="13" t="s">
        <v>21</v>
      </c>
      <c r="B17" s="13">
        <f>SUM(B13:B16)</f>
        <v>59867.565000000002</v>
      </c>
      <c r="C17" s="13">
        <f t="shared" ref="C17:L17" si="4">SUM(C13:C16)</f>
        <v>62369.362000000008</v>
      </c>
      <c r="D17" s="13">
        <f t="shared" si="4"/>
        <v>65186.343000000001</v>
      </c>
      <c r="E17" s="13">
        <f t="shared" si="4"/>
        <v>67577.801999999996</v>
      </c>
      <c r="F17" s="13">
        <f t="shared" si="4"/>
        <v>70536.971000000005</v>
      </c>
      <c r="G17" s="13">
        <f t="shared" si="4"/>
        <v>72449.313999999998</v>
      </c>
      <c r="H17" s="13">
        <f t="shared" si="4"/>
        <v>74971.18299999999</v>
      </c>
      <c r="I17" s="13">
        <f t="shared" si="4"/>
        <v>75440.20199999999</v>
      </c>
      <c r="J17" s="13">
        <f t="shared" si="4"/>
        <v>81186.762000000002</v>
      </c>
      <c r="K17" s="13">
        <f t="shared" si="4"/>
        <v>85221.781000000003</v>
      </c>
      <c r="L17" s="13">
        <f t="shared" si="4"/>
        <v>79266.716436002273</v>
      </c>
    </row>
    <row r="18" spans="1:2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25" x14ac:dyDescent="0.25">
      <c r="A19" s="63" t="s">
        <v>106</v>
      </c>
      <c r="B19" s="64">
        <f t="shared" ref="B19:L19" si="5">B12</f>
        <v>2000</v>
      </c>
      <c r="C19" s="64">
        <f t="shared" si="5"/>
        <v>2001</v>
      </c>
      <c r="D19" s="64">
        <f t="shared" si="5"/>
        <v>2002</v>
      </c>
      <c r="E19" s="64">
        <f t="shared" si="5"/>
        <v>2003</v>
      </c>
      <c r="F19" s="64">
        <f t="shared" si="5"/>
        <v>2004</v>
      </c>
      <c r="G19" s="64">
        <f t="shared" si="5"/>
        <v>2005</v>
      </c>
      <c r="H19" s="64">
        <f t="shared" si="5"/>
        <v>2006</v>
      </c>
      <c r="I19" s="64">
        <f t="shared" si="5"/>
        <v>2007</v>
      </c>
      <c r="J19" s="64">
        <f t="shared" si="5"/>
        <v>2008</v>
      </c>
      <c r="K19" s="65" t="str">
        <f t="shared" si="5"/>
        <v>2009*</v>
      </c>
      <c r="L19" s="65" t="str">
        <f t="shared" si="5"/>
        <v>2010*</v>
      </c>
    </row>
    <row r="20" spans="1:25" s="35" customFormat="1" x14ac:dyDescent="0.25">
      <c r="A20" s="13" t="s">
        <v>23</v>
      </c>
      <c r="B20" s="13">
        <v>4021.8319999999999</v>
      </c>
      <c r="C20" s="13">
        <v>4232.5569999999998</v>
      </c>
      <c r="D20" s="13">
        <v>4340.4529999999995</v>
      </c>
      <c r="E20" s="13">
        <v>4356.7970000000005</v>
      </c>
      <c r="F20" s="13">
        <v>4478.183</v>
      </c>
      <c r="G20" s="13">
        <v>4587.8899999999994</v>
      </c>
      <c r="H20" s="13">
        <v>4702.5309999999999</v>
      </c>
      <c r="I20" s="13">
        <v>4679.259</v>
      </c>
      <c r="J20" s="13">
        <v>4946.5156679706033</v>
      </c>
      <c r="K20" s="13">
        <v>5072.2932157207306</v>
      </c>
      <c r="L20" s="13">
        <v>5151.1248567043567</v>
      </c>
    </row>
    <row r="21" spans="1:25" x14ac:dyDescent="0.25">
      <c r="A21" s="13" t="s">
        <v>25</v>
      </c>
      <c r="B21" s="13">
        <v>790.31799999999998</v>
      </c>
      <c r="C21" s="13">
        <v>790.37199999999996</v>
      </c>
      <c r="D21" s="13">
        <v>905.95899999999983</v>
      </c>
      <c r="E21" s="13">
        <v>935.46100000000001</v>
      </c>
      <c r="F21" s="13">
        <v>983.46600000000012</v>
      </c>
      <c r="G21" s="13">
        <v>1018.0239999999999</v>
      </c>
      <c r="H21" s="13">
        <v>1130.0110000000002</v>
      </c>
      <c r="I21" s="13">
        <v>1050.06</v>
      </c>
      <c r="J21" s="13">
        <v>1144.9458201922514</v>
      </c>
      <c r="K21" s="13">
        <v>1156.276307577491</v>
      </c>
      <c r="L21" s="13">
        <v>1169.4841245585394</v>
      </c>
    </row>
    <row r="22" spans="1:25" x14ac:dyDescent="0.25">
      <c r="A22" s="13" t="s">
        <v>21</v>
      </c>
      <c r="B22" s="13">
        <f>SUM(B20:B21)</f>
        <v>4812.1499999999996</v>
      </c>
      <c r="C22" s="13">
        <f t="shared" ref="C22:L22" si="6">SUM(C20:C21)</f>
        <v>5022.9290000000001</v>
      </c>
      <c r="D22" s="13">
        <f t="shared" si="6"/>
        <v>5246.4119999999994</v>
      </c>
      <c r="E22" s="13">
        <f t="shared" si="6"/>
        <v>5292.2580000000007</v>
      </c>
      <c r="F22" s="13">
        <f t="shared" si="6"/>
        <v>5461.6490000000003</v>
      </c>
      <c r="G22" s="13">
        <f t="shared" si="6"/>
        <v>5605.9139999999989</v>
      </c>
      <c r="H22" s="13">
        <f t="shared" si="6"/>
        <v>5832.5420000000004</v>
      </c>
      <c r="I22" s="13">
        <f t="shared" si="6"/>
        <v>5729.3189999999995</v>
      </c>
      <c r="J22" s="13">
        <f t="shared" si="6"/>
        <v>6091.4614881628549</v>
      </c>
      <c r="K22" s="13">
        <f t="shared" si="6"/>
        <v>6228.5695232982216</v>
      </c>
      <c r="L22" s="13">
        <f t="shared" si="6"/>
        <v>6320.6089812628961</v>
      </c>
    </row>
    <row r="23" spans="1:25" ht="14.95" thickBot="1" x14ac:dyDescent="0.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25" ht="14.95" thickBot="1" x14ac:dyDescent="0.3">
      <c r="A24" s="136" t="s">
        <v>248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25" x14ac:dyDescent="0.25">
      <c r="A25" s="11" t="s">
        <v>29</v>
      </c>
      <c r="B25" s="64">
        <f t="shared" ref="B25:L25" si="7">B19</f>
        <v>2000</v>
      </c>
      <c r="C25" s="64">
        <f t="shared" si="7"/>
        <v>2001</v>
      </c>
      <c r="D25" s="64">
        <f t="shared" si="7"/>
        <v>2002</v>
      </c>
      <c r="E25" s="64">
        <f t="shared" si="7"/>
        <v>2003</v>
      </c>
      <c r="F25" s="64">
        <f t="shared" si="7"/>
        <v>2004</v>
      </c>
      <c r="G25" s="64">
        <f t="shared" si="7"/>
        <v>2005</v>
      </c>
      <c r="H25" s="64">
        <f t="shared" si="7"/>
        <v>2006</v>
      </c>
      <c r="I25" s="64">
        <f t="shared" si="7"/>
        <v>2007</v>
      </c>
      <c r="J25" s="64">
        <f t="shared" si="7"/>
        <v>2008</v>
      </c>
      <c r="K25" s="65" t="str">
        <f t="shared" si="7"/>
        <v>2009*</v>
      </c>
      <c r="L25" s="65" t="str">
        <f t="shared" si="7"/>
        <v>2010*</v>
      </c>
    </row>
    <row r="26" spans="1:25" x14ac:dyDescent="0.25">
      <c r="A26" s="46" t="str">
        <f>A3</f>
        <v>Hospitaler</v>
      </c>
      <c r="B26" s="31">
        <f t="shared" ref="B26:L26" si="8">B3/B$5</f>
        <v>0.89674164384995902</v>
      </c>
      <c r="C26" s="31">
        <f t="shared" si="8"/>
        <v>0.8988334815792548</v>
      </c>
      <c r="D26" s="31">
        <f t="shared" si="8"/>
        <v>0.89982745176634893</v>
      </c>
      <c r="E26" s="31">
        <f t="shared" si="8"/>
        <v>0.90407411192207465</v>
      </c>
      <c r="F26" s="31">
        <f t="shared" si="8"/>
        <v>0.90612212845111273</v>
      </c>
      <c r="G26" s="31">
        <f t="shared" si="8"/>
        <v>0.9047635838100766</v>
      </c>
      <c r="H26" s="31">
        <f t="shared" si="8"/>
        <v>0.90647977074128738</v>
      </c>
      <c r="I26" s="31">
        <f t="shared" si="8"/>
        <v>0.88900130464270732</v>
      </c>
      <c r="J26" s="31">
        <f t="shared" si="8"/>
        <v>0.89414516310201508</v>
      </c>
      <c r="K26" s="31">
        <f t="shared" si="8"/>
        <v>0.89559636951559662</v>
      </c>
      <c r="L26" s="31">
        <f t="shared" si="8"/>
        <v>0.89471863876801061</v>
      </c>
    </row>
    <row r="27" spans="1:25" x14ac:dyDescent="0.25">
      <c r="A27" s="46" t="str">
        <f>A4</f>
        <v>Læger, tanglæger mv.</v>
      </c>
      <c r="B27" s="31">
        <f t="shared" ref="B27:L27" si="9">B4/B$5</f>
        <v>0.10325835615004095</v>
      </c>
      <c r="C27" s="31">
        <f t="shared" si="9"/>
        <v>0.10116651842074514</v>
      </c>
      <c r="D27" s="31">
        <f t="shared" si="9"/>
        <v>0.10017254823365097</v>
      </c>
      <c r="E27" s="31">
        <f t="shared" si="9"/>
        <v>9.5925888077925348E-2</v>
      </c>
      <c r="F27" s="31">
        <f t="shared" si="9"/>
        <v>9.3877871548887326E-2</v>
      </c>
      <c r="G27" s="31">
        <f t="shared" si="9"/>
        <v>9.5236416189923373E-2</v>
      </c>
      <c r="H27" s="31">
        <f t="shared" si="9"/>
        <v>9.35202292587127E-2</v>
      </c>
      <c r="I27" s="31">
        <f t="shared" si="9"/>
        <v>0.11099869535729262</v>
      </c>
      <c r="J27" s="31">
        <f t="shared" si="9"/>
        <v>0.10585483689798499</v>
      </c>
      <c r="K27" s="31">
        <f t="shared" si="9"/>
        <v>0.10440363048440336</v>
      </c>
      <c r="L27" s="31">
        <f t="shared" si="9"/>
        <v>0.10528136123198933</v>
      </c>
    </row>
    <row r="28" spans="1:25" x14ac:dyDescent="0.25">
      <c r="A28" s="46" t="s">
        <v>21</v>
      </c>
      <c r="B28" s="31">
        <f t="shared" ref="B28:L28" si="10">SUM(B26:B27)</f>
        <v>1</v>
      </c>
      <c r="C28" s="31">
        <f t="shared" si="10"/>
        <v>1</v>
      </c>
      <c r="D28" s="31">
        <f t="shared" si="10"/>
        <v>0.99999999999999989</v>
      </c>
      <c r="E28" s="31">
        <f t="shared" si="10"/>
        <v>1</v>
      </c>
      <c r="F28" s="31">
        <f t="shared" si="10"/>
        <v>1</v>
      </c>
      <c r="G28" s="31">
        <f t="shared" si="10"/>
        <v>1</v>
      </c>
      <c r="H28" s="31">
        <f t="shared" si="10"/>
        <v>1</v>
      </c>
      <c r="I28" s="31">
        <f t="shared" si="10"/>
        <v>1</v>
      </c>
      <c r="J28" s="31">
        <f t="shared" si="10"/>
        <v>1</v>
      </c>
      <c r="K28" s="31">
        <f t="shared" si="10"/>
        <v>1</v>
      </c>
      <c r="L28" s="31">
        <f t="shared" si="10"/>
        <v>1</v>
      </c>
    </row>
    <row r="29" spans="1:25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N29" s="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x14ac:dyDescent="0.25">
      <c r="A30" s="11" t="s">
        <v>26</v>
      </c>
      <c r="B30" s="64">
        <f t="shared" ref="B30:L30" si="11">B25</f>
        <v>2000</v>
      </c>
      <c r="C30" s="64">
        <f t="shared" si="11"/>
        <v>2001</v>
      </c>
      <c r="D30" s="64">
        <f t="shared" si="11"/>
        <v>2002</v>
      </c>
      <c r="E30" s="64">
        <f t="shared" si="11"/>
        <v>2003</v>
      </c>
      <c r="F30" s="64">
        <f t="shared" si="11"/>
        <v>2004</v>
      </c>
      <c r="G30" s="64">
        <f t="shared" si="11"/>
        <v>2005</v>
      </c>
      <c r="H30" s="64">
        <f t="shared" si="11"/>
        <v>2006</v>
      </c>
      <c r="I30" s="64">
        <f t="shared" si="11"/>
        <v>2007</v>
      </c>
      <c r="J30" s="64">
        <f t="shared" si="11"/>
        <v>2008</v>
      </c>
      <c r="K30" s="65" t="str">
        <f t="shared" si="11"/>
        <v>2009*</v>
      </c>
      <c r="L30" s="65" t="str">
        <f t="shared" si="11"/>
        <v>2010*</v>
      </c>
      <c r="N30" s="2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x14ac:dyDescent="0.25">
      <c r="A31" s="46" t="s">
        <v>10</v>
      </c>
      <c r="B31" s="31">
        <f t="shared" ref="B31:L31" si="12">B9/B$10</f>
        <v>0.82390566919718433</v>
      </c>
      <c r="C31" s="31">
        <f t="shared" si="12"/>
        <v>0.82390014060270889</v>
      </c>
      <c r="D31" s="31">
        <f t="shared" si="12"/>
        <v>0.82376137823132256</v>
      </c>
      <c r="E31" s="31">
        <f t="shared" si="12"/>
        <v>0.82049654784004644</v>
      </c>
      <c r="F31" s="31">
        <f t="shared" si="12"/>
        <v>0.82119901428604958</v>
      </c>
      <c r="G31" s="31">
        <f t="shared" si="12"/>
        <v>0.8243428625974526</v>
      </c>
      <c r="H31" s="31">
        <f t="shared" si="12"/>
        <v>0.82203099164656479</v>
      </c>
      <c r="I31" s="31">
        <f t="shared" si="12"/>
        <v>0.81512614890336565</v>
      </c>
      <c r="J31" s="31">
        <f t="shared" si="12"/>
        <v>0.80721027455363037</v>
      </c>
      <c r="K31" s="31">
        <f t="shared" si="12"/>
        <v>0.81220458072661361</v>
      </c>
      <c r="L31" s="31">
        <f t="shared" si="12"/>
        <v>0.80427459581785254</v>
      </c>
    </row>
    <row r="32" spans="1:25" x14ac:dyDescent="0.25">
      <c r="A32" s="46" t="s">
        <v>42</v>
      </c>
      <c r="B32" s="31">
        <f t="shared" ref="B32:L32" si="13">B8/B$10</f>
        <v>0.17609433080281564</v>
      </c>
      <c r="C32" s="31">
        <f t="shared" si="13"/>
        <v>0.17609985939729117</v>
      </c>
      <c r="D32" s="31">
        <f t="shared" si="13"/>
        <v>0.17623862176867736</v>
      </c>
      <c r="E32" s="31">
        <f t="shared" si="13"/>
        <v>0.17950345215995353</v>
      </c>
      <c r="F32" s="31">
        <f t="shared" si="13"/>
        <v>0.17880098571395048</v>
      </c>
      <c r="G32" s="31">
        <f t="shared" si="13"/>
        <v>0.17565713740254732</v>
      </c>
      <c r="H32" s="31">
        <f t="shared" si="13"/>
        <v>0.17796900835343529</v>
      </c>
      <c r="I32" s="31">
        <f t="shared" si="13"/>
        <v>0.18487385109663435</v>
      </c>
      <c r="J32" s="31">
        <f t="shared" si="13"/>
        <v>0.19278972544636969</v>
      </c>
      <c r="K32" s="31">
        <f t="shared" si="13"/>
        <v>0.18779541927338628</v>
      </c>
      <c r="L32" s="31">
        <f t="shared" si="13"/>
        <v>0.19572540418214748</v>
      </c>
    </row>
    <row r="33" spans="1:26" x14ac:dyDescent="0.25">
      <c r="A33" s="46" t="s">
        <v>21</v>
      </c>
      <c r="B33" s="31">
        <f>SUM(B31:B32)</f>
        <v>1</v>
      </c>
      <c r="C33" s="31">
        <f t="shared" ref="C33:L33" si="14">SUM(C31:C32)</f>
        <v>1</v>
      </c>
      <c r="D33" s="31">
        <f t="shared" si="14"/>
        <v>0.99999999999999989</v>
      </c>
      <c r="E33" s="31">
        <f t="shared" si="14"/>
        <v>1</v>
      </c>
      <c r="F33" s="31">
        <f t="shared" si="14"/>
        <v>1</v>
      </c>
      <c r="G33" s="31">
        <f t="shared" si="14"/>
        <v>0.99999999999999989</v>
      </c>
      <c r="H33" s="31">
        <f t="shared" si="14"/>
        <v>1</v>
      </c>
      <c r="I33" s="31">
        <f t="shared" si="14"/>
        <v>1</v>
      </c>
      <c r="J33" s="31">
        <f t="shared" si="14"/>
        <v>1</v>
      </c>
      <c r="K33" s="31">
        <f t="shared" si="14"/>
        <v>0.99999999999999989</v>
      </c>
      <c r="L33" s="31">
        <f t="shared" si="14"/>
        <v>1</v>
      </c>
    </row>
    <row r="34" spans="1:26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26" x14ac:dyDescent="0.25">
      <c r="A35" s="11" t="s">
        <v>27</v>
      </c>
      <c r="B35" s="64">
        <f t="shared" ref="B35:L35" si="15">B30</f>
        <v>2000</v>
      </c>
      <c r="C35" s="64">
        <f t="shared" si="15"/>
        <v>2001</v>
      </c>
      <c r="D35" s="64">
        <f t="shared" si="15"/>
        <v>2002</v>
      </c>
      <c r="E35" s="64">
        <f t="shared" si="15"/>
        <v>2003</v>
      </c>
      <c r="F35" s="64">
        <f t="shared" si="15"/>
        <v>2004</v>
      </c>
      <c r="G35" s="64">
        <f t="shared" si="15"/>
        <v>2005</v>
      </c>
      <c r="H35" s="64">
        <f t="shared" si="15"/>
        <v>2006</v>
      </c>
      <c r="I35" s="64">
        <f t="shared" si="15"/>
        <v>2007</v>
      </c>
      <c r="J35" s="64">
        <f t="shared" si="15"/>
        <v>2008</v>
      </c>
      <c r="K35" s="65" t="str">
        <f t="shared" si="15"/>
        <v>2009*</v>
      </c>
      <c r="L35" s="65" t="str">
        <f t="shared" si="15"/>
        <v>2010*</v>
      </c>
    </row>
    <row r="36" spans="1:26" x14ac:dyDescent="0.25">
      <c r="A36" s="46" t="str">
        <f>A13</f>
        <v>Grundskoler</v>
      </c>
      <c r="B36" s="31">
        <f t="shared" ref="B36:L36" si="16">B13/B$17</f>
        <v>0.45022804919491882</v>
      </c>
      <c r="C36" s="31">
        <f t="shared" si="16"/>
        <v>0.45865250313126493</v>
      </c>
      <c r="D36" s="31">
        <f t="shared" si="16"/>
        <v>0.47576440973226547</v>
      </c>
      <c r="E36" s="31">
        <f t="shared" si="16"/>
        <v>0.47741080717600137</v>
      </c>
      <c r="F36" s="31">
        <f t="shared" si="16"/>
        <v>0.48535477941064403</v>
      </c>
      <c r="G36" s="31">
        <f t="shared" si="16"/>
        <v>0.49196431314725769</v>
      </c>
      <c r="H36" s="31">
        <f t="shared" si="16"/>
        <v>0.49516689632601907</v>
      </c>
      <c r="I36" s="31">
        <f t="shared" si="16"/>
        <v>0.503487000207131</v>
      </c>
      <c r="J36" s="31">
        <f t="shared" si="16"/>
        <v>0.48176477912624144</v>
      </c>
      <c r="K36" s="31">
        <f t="shared" si="16"/>
        <v>0.48717891944669883</v>
      </c>
      <c r="L36" s="31">
        <f t="shared" si="16"/>
        <v>0.49048443601971875</v>
      </c>
    </row>
    <row r="37" spans="1:26" x14ac:dyDescent="0.25">
      <c r="A37" s="46" t="str">
        <f>A15</f>
        <v>Videregående uddannelsesinstitutioner</v>
      </c>
      <c r="B37" s="31">
        <f t="shared" ref="B37:L37" si="17">B15/B$17</f>
        <v>0.21036038462563156</v>
      </c>
      <c r="C37" s="31">
        <f t="shared" si="17"/>
        <v>0.19847876590432337</v>
      </c>
      <c r="D37" s="31">
        <f t="shared" si="17"/>
        <v>0.19720871594223349</v>
      </c>
      <c r="E37" s="31">
        <f t="shared" si="17"/>
        <v>0.19798479092291285</v>
      </c>
      <c r="F37" s="31">
        <f t="shared" si="17"/>
        <v>0.2005350215562843</v>
      </c>
      <c r="G37" s="31">
        <f t="shared" si="17"/>
        <v>0.19891601734144787</v>
      </c>
      <c r="H37" s="31">
        <f t="shared" si="17"/>
        <v>0.20153446158105845</v>
      </c>
      <c r="I37" s="31">
        <f t="shared" si="17"/>
        <v>0.20991313093249672</v>
      </c>
      <c r="J37" s="31">
        <f t="shared" si="17"/>
        <v>0.24475865862423535</v>
      </c>
      <c r="K37" s="31">
        <f t="shared" si="17"/>
        <v>0.23675951177008478</v>
      </c>
      <c r="L37" s="31">
        <f t="shared" si="17"/>
        <v>0.25649636041062535</v>
      </c>
    </row>
    <row r="38" spans="1:26" x14ac:dyDescent="0.25">
      <c r="A38" s="46" t="str">
        <f>A14</f>
        <v>Gymnasier og erhvervsfaglige skoler</v>
      </c>
      <c r="B38" s="31">
        <f t="shared" ref="B38:L38" si="18">B14/B$17</f>
        <v>0.29250461414290019</v>
      </c>
      <c r="C38" s="31">
        <f t="shared" si="18"/>
        <v>0.2950148824674525</v>
      </c>
      <c r="D38" s="31">
        <f t="shared" si="18"/>
        <v>0.28241295880028122</v>
      </c>
      <c r="E38" s="31">
        <f t="shared" si="18"/>
        <v>0.27874524536918205</v>
      </c>
      <c r="F38" s="31">
        <f t="shared" si="18"/>
        <v>0.27592106272893396</v>
      </c>
      <c r="G38" s="31">
        <f t="shared" si="18"/>
        <v>0.27053230621341701</v>
      </c>
      <c r="H38" s="31">
        <f t="shared" si="18"/>
        <v>0.26762278781168497</v>
      </c>
      <c r="I38" s="31">
        <f t="shared" si="18"/>
        <v>0.25364376675449518</v>
      </c>
      <c r="J38" s="31">
        <f t="shared" si="18"/>
        <v>0.24491784263178951</v>
      </c>
      <c r="K38" s="31">
        <f t="shared" si="18"/>
        <v>0.24802977822126585</v>
      </c>
      <c r="L38" s="31">
        <f t="shared" si="18"/>
        <v>0.22389360549828707</v>
      </c>
    </row>
    <row r="39" spans="1:26" x14ac:dyDescent="0.25">
      <c r="A39" s="46" t="s">
        <v>140</v>
      </c>
      <c r="B39" s="31">
        <f t="shared" ref="B39:L39" si="19">B16/B$17</f>
        <v>4.6906952036549335E-2</v>
      </c>
      <c r="C39" s="31">
        <f t="shared" si="19"/>
        <v>4.7853848496959117E-2</v>
      </c>
      <c r="D39" s="31">
        <f t="shared" si="19"/>
        <v>4.4613915525219761E-2</v>
      </c>
      <c r="E39" s="31">
        <f t="shared" si="19"/>
        <v>4.585915653190379E-2</v>
      </c>
      <c r="F39" s="31">
        <f t="shared" si="19"/>
        <v>3.8189136304137582E-2</v>
      </c>
      <c r="G39" s="31">
        <f t="shared" si="19"/>
        <v>3.8587363297877458E-2</v>
      </c>
      <c r="H39" s="31">
        <f t="shared" si="19"/>
        <v>3.5675854281237637E-2</v>
      </c>
      <c r="I39" s="31">
        <f t="shared" si="19"/>
        <v>3.295610210587719E-2</v>
      </c>
      <c r="J39" s="31">
        <f t="shared" si="19"/>
        <v>2.8558719617733708E-2</v>
      </c>
      <c r="K39" s="31">
        <f t="shared" si="19"/>
        <v>2.8031790561950546E-2</v>
      </c>
      <c r="L39" s="31">
        <f t="shared" si="19"/>
        <v>2.9125598071368913E-2</v>
      </c>
    </row>
    <row r="40" spans="1:26" x14ac:dyDescent="0.25">
      <c r="A40" s="46" t="s">
        <v>21</v>
      </c>
      <c r="B40" s="31">
        <f t="shared" ref="B40:L40" si="20">SUM(B36:B39)</f>
        <v>0.99999999999999989</v>
      </c>
      <c r="C40" s="31">
        <f t="shared" si="20"/>
        <v>0.99999999999999978</v>
      </c>
      <c r="D40" s="31">
        <f t="shared" si="20"/>
        <v>0.99999999999999989</v>
      </c>
      <c r="E40" s="31">
        <f t="shared" si="20"/>
        <v>1</v>
      </c>
      <c r="F40" s="31">
        <f t="shared" si="20"/>
        <v>0.99999999999999978</v>
      </c>
      <c r="G40" s="31">
        <f t="shared" si="20"/>
        <v>1</v>
      </c>
      <c r="H40" s="31">
        <f t="shared" si="20"/>
        <v>1.0000000000000002</v>
      </c>
      <c r="I40" s="31">
        <f t="shared" si="20"/>
        <v>1.0000000000000002</v>
      </c>
      <c r="J40" s="31">
        <f t="shared" si="20"/>
        <v>1</v>
      </c>
      <c r="K40" s="31">
        <f t="shared" si="20"/>
        <v>1</v>
      </c>
      <c r="L40" s="31">
        <f t="shared" si="20"/>
        <v>1</v>
      </c>
    </row>
    <row r="41" spans="1:26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26" x14ac:dyDescent="0.25">
      <c r="A42" s="11" t="s">
        <v>106</v>
      </c>
      <c r="B42" s="64">
        <f t="shared" ref="B42:L42" si="21">B35</f>
        <v>2000</v>
      </c>
      <c r="C42" s="64">
        <f t="shared" si="21"/>
        <v>2001</v>
      </c>
      <c r="D42" s="64">
        <f t="shared" si="21"/>
        <v>2002</v>
      </c>
      <c r="E42" s="64">
        <f t="shared" si="21"/>
        <v>2003</v>
      </c>
      <c r="F42" s="64">
        <f t="shared" si="21"/>
        <v>2004</v>
      </c>
      <c r="G42" s="64">
        <f t="shared" si="21"/>
        <v>2005</v>
      </c>
      <c r="H42" s="64">
        <f t="shared" si="21"/>
        <v>2006</v>
      </c>
      <c r="I42" s="64">
        <f t="shared" si="21"/>
        <v>2007</v>
      </c>
      <c r="J42" s="64">
        <f t="shared" si="21"/>
        <v>2008</v>
      </c>
      <c r="K42" s="65" t="str">
        <f t="shared" si="21"/>
        <v>2009*</v>
      </c>
      <c r="L42" s="65" t="str">
        <f t="shared" si="21"/>
        <v>2010*</v>
      </c>
    </row>
    <row r="43" spans="1:26" x14ac:dyDescent="0.25">
      <c r="A43" s="46" t="s">
        <v>138</v>
      </c>
      <c r="B43" s="31">
        <f t="shared" ref="B43:L43" si="22">B20/B$22</f>
        <v>0.83576613364088825</v>
      </c>
      <c r="C43" s="31">
        <f t="shared" si="22"/>
        <v>0.84264718852287179</v>
      </c>
      <c r="D43" s="31">
        <f t="shared" si="22"/>
        <v>0.82731836538952719</v>
      </c>
      <c r="E43" s="31">
        <f t="shared" si="22"/>
        <v>0.82323972111714883</v>
      </c>
      <c r="F43" s="31">
        <f t="shared" si="22"/>
        <v>0.81993240503005593</v>
      </c>
      <c r="G43" s="31">
        <f t="shared" si="22"/>
        <v>0.81840178069089187</v>
      </c>
      <c r="H43" s="31">
        <f t="shared" si="22"/>
        <v>0.80625754602367194</v>
      </c>
      <c r="I43" s="31">
        <f t="shared" si="22"/>
        <v>0.81672167320409295</v>
      </c>
      <c r="J43" s="31">
        <f t="shared" si="22"/>
        <v>0.81204086697139088</v>
      </c>
      <c r="K43" s="31">
        <f t="shared" si="22"/>
        <v>0.81435925163034761</v>
      </c>
      <c r="L43" s="31">
        <f t="shared" si="22"/>
        <v>0.81497287238849736</v>
      </c>
    </row>
    <row r="44" spans="1:26" x14ac:dyDescent="0.25">
      <c r="A44" s="46" t="s">
        <v>139</v>
      </c>
      <c r="B44" s="31">
        <f t="shared" ref="B44:L44" si="23">B21/B$22</f>
        <v>0.16423386635911183</v>
      </c>
      <c r="C44" s="31">
        <f t="shared" si="23"/>
        <v>0.15735281147712818</v>
      </c>
      <c r="D44" s="31">
        <f t="shared" si="23"/>
        <v>0.17268163461047281</v>
      </c>
      <c r="E44" s="31">
        <f t="shared" si="23"/>
        <v>0.17676027888285112</v>
      </c>
      <c r="F44" s="31">
        <f t="shared" si="23"/>
        <v>0.18006759496994407</v>
      </c>
      <c r="G44" s="31">
        <f t="shared" si="23"/>
        <v>0.18159821930910822</v>
      </c>
      <c r="H44" s="31">
        <f t="shared" si="23"/>
        <v>0.193742453976328</v>
      </c>
      <c r="I44" s="31">
        <f t="shared" si="23"/>
        <v>0.18327832679590716</v>
      </c>
      <c r="J44" s="31">
        <f t="shared" si="23"/>
        <v>0.18795913302860914</v>
      </c>
      <c r="K44" s="31">
        <f t="shared" si="23"/>
        <v>0.18564074836965241</v>
      </c>
      <c r="L44" s="31">
        <f t="shared" si="23"/>
        <v>0.18502712761150261</v>
      </c>
    </row>
    <row r="45" spans="1:26" x14ac:dyDescent="0.25">
      <c r="A45" s="46" t="s">
        <v>21</v>
      </c>
      <c r="B45" s="31">
        <f t="shared" ref="B45:L45" si="24">SUM(B43:B44)</f>
        <v>1</v>
      </c>
      <c r="C45" s="31">
        <f t="shared" si="24"/>
        <v>1</v>
      </c>
      <c r="D45" s="31">
        <f t="shared" si="24"/>
        <v>1</v>
      </c>
      <c r="E45" s="31">
        <f t="shared" si="24"/>
        <v>1</v>
      </c>
      <c r="F45" s="31">
        <f t="shared" si="24"/>
        <v>1</v>
      </c>
      <c r="G45" s="31">
        <f t="shared" si="24"/>
        <v>1</v>
      </c>
      <c r="H45" s="31">
        <f t="shared" si="24"/>
        <v>1</v>
      </c>
      <c r="I45" s="31">
        <f t="shared" si="24"/>
        <v>1</v>
      </c>
      <c r="J45" s="31">
        <f t="shared" si="24"/>
        <v>1</v>
      </c>
      <c r="K45" s="31">
        <f t="shared" si="24"/>
        <v>1</v>
      </c>
      <c r="L45" s="31">
        <f t="shared" si="24"/>
        <v>1</v>
      </c>
    </row>
    <row r="46" spans="1:26" x14ac:dyDescent="0.25">
      <c r="A46" s="12" t="s">
        <v>183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x14ac:dyDescent="0.25">
      <c r="A47" s="12" t="s">
        <v>220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x14ac:dyDescent="0.25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x14ac:dyDescent="0.25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11"/>
      <c r="Y59" s="46"/>
      <c r="Z59" s="46"/>
    </row>
    <row r="60" spans="1:26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x14ac:dyDescent="0.25"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26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26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26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26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26" x14ac:dyDescent="0.25">
      <c r="M75" s="46"/>
      <c r="N75" s="46"/>
    </row>
    <row r="76" spans="1:26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26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26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26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26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x14ac:dyDescent="0.25">
      <c r="M84" s="46"/>
      <c r="N84" s="46"/>
    </row>
    <row r="85" spans="1:14" x14ac:dyDescent="0.25">
      <c r="M85" s="46"/>
      <c r="N85" s="46"/>
    </row>
    <row r="86" spans="1:14" x14ac:dyDescent="0.25">
      <c r="M86" s="46"/>
      <c r="N86" s="46"/>
    </row>
    <row r="87" spans="1:14" x14ac:dyDescent="0.25">
      <c r="M87" s="46"/>
      <c r="N87" s="4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16"/>
  <sheetViews>
    <sheetView zoomScale="70" zoomScaleNormal="70" workbookViewId="0">
      <selection activeCell="J42" sqref="J42"/>
    </sheetView>
  </sheetViews>
  <sheetFormatPr defaultColWidth="8.875" defaultRowHeight="12.9" x14ac:dyDescent="0.2"/>
  <cols>
    <col min="1" max="1" width="26.5" style="2" bestFit="1" customWidth="1"/>
    <col min="2" max="2" width="13.125" style="2" bestFit="1" customWidth="1"/>
    <col min="3" max="12" width="12.875" style="2" bestFit="1" customWidth="1"/>
    <col min="13" max="16384" width="8.875" style="2"/>
  </cols>
  <sheetData>
    <row r="1" spans="1:15" ht="14.3" thickBot="1" x14ac:dyDescent="0.3">
      <c r="A1" s="117" t="s">
        <v>118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5" ht="13.6" x14ac:dyDescent="0.25">
      <c r="A2" s="2" t="s">
        <v>214</v>
      </c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21">
        <v>2006</v>
      </c>
      <c r="I2" s="1">
        <v>2007</v>
      </c>
      <c r="J2" s="1">
        <v>2008</v>
      </c>
      <c r="K2" s="40" t="s">
        <v>108</v>
      </c>
      <c r="L2" s="40" t="s">
        <v>109</v>
      </c>
    </row>
    <row r="3" spans="1:15" x14ac:dyDescent="0.2">
      <c r="A3" s="2" t="s">
        <v>212</v>
      </c>
      <c r="B3" s="139">
        <v>1251803</v>
      </c>
      <c r="C3" s="139">
        <v>1261027</v>
      </c>
      <c r="D3" s="139">
        <v>1265118</v>
      </c>
      <c r="E3" s="139">
        <v>1269676</v>
      </c>
      <c r="F3" s="139">
        <v>1289221</v>
      </c>
      <c r="G3" s="139">
        <v>1308856</v>
      </c>
      <c r="H3" s="139">
        <v>1350380</v>
      </c>
      <c r="I3" s="139">
        <v>1371851</v>
      </c>
      <c r="J3" s="139">
        <v>1366434</v>
      </c>
      <c r="K3" s="139">
        <v>1296155</v>
      </c>
      <c r="L3" s="139">
        <v>1314083</v>
      </c>
      <c r="M3" s="58"/>
    </row>
    <row r="4" spans="1:15" x14ac:dyDescent="0.2">
      <c r="A4" s="2" t="s">
        <v>94</v>
      </c>
      <c r="B4" s="139">
        <v>0</v>
      </c>
      <c r="C4" s="139">
        <v>1082.15601893506</v>
      </c>
      <c r="D4" s="139">
        <v>3011.5248500298185</v>
      </c>
      <c r="E4" s="139">
        <v>2111.9171596888627</v>
      </c>
      <c r="F4" s="139">
        <v>6216.2310539742466</v>
      </c>
      <c r="G4" s="139">
        <v>5809.2774420850037</v>
      </c>
      <c r="H4" s="139">
        <v>9327.6521997210803</v>
      </c>
      <c r="I4" s="139">
        <v>12403.714781623246</v>
      </c>
      <c r="J4" s="139">
        <v>14075.384182127775</v>
      </c>
      <c r="K4" s="139">
        <v>14783.259032262926</v>
      </c>
      <c r="L4" s="139">
        <v>15270.241197160853</v>
      </c>
    </row>
    <row r="5" spans="1:15" x14ac:dyDescent="0.2">
      <c r="A5" s="2" t="s">
        <v>213</v>
      </c>
      <c r="B5" s="139">
        <f>B3+B4</f>
        <v>1251803</v>
      </c>
      <c r="C5" s="139">
        <f t="shared" ref="C5:L5" si="0">C3+C4</f>
        <v>1262109.1560189351</v>
      </c>
      <c r="D5" s="139">
        <f>D3+D4</f>
        <v>1268129.5248500297</v>
      </c>
      <c r="E5" s="139">
        <f t="shared" si="0"/>
        <v>1271787.9171596889</v>
      </c>
      <c r="F5" s="139">
        <f t="shared" si="0"/>
        <v>1295437.2310539742</v>
      </c>
      <c r="G5" s="139">
        <f t="shared" si="0"/>
        <v>1314665.2774420851</v>
      </c>
      <c r="H5" s="139">
        <f t="shared" si="0"/>
        <v>1359707.652199721</v>
      </c>
      <c r="I5" s="139">
        <f t="shared" si="0"/>
        <v>1384254.7147816233</v>
      </c>
      <c r="J5" s="139">
        <f t="shared" si="0"/>
        <v>1380509.3841821277</v>
      </c>
      <c r="K5" s="139">
        <f t="shared" si="0"/>
        <v>1310938.259032263</v>
      </c>
      <c r="L5" s="139">
        <f t="shared" si="0"/>
        <v>1329353.2411971609</v>
      </c>
    </row>
    <row r="6" spans="1:15" x14ac:dyDescent="0.2">
      <c r="A6" s="2" t="s">
        <v>95</v>
      </c>
      <c r="B6" s="139">
        <v>4300644</v>
      </c>
      <c r="C6" s="139">
        <v>4354175</v>
      </c>
      <c r="D6" s="139">
        <v>4335214</v>
      </c>
      <c r="E6" s="139">
        <v>4278018</v>
      </c>
      <c r="F6" s="139">
        <v>4260687</v>
      </c>
      <c r="G6" s="139">
        <v>4305216</v>
      </c>
      <c r="H6" s="139">
        <v>4413432</v>
      </c>
      <c r="I6" s="139">
        <v>4490222</v>
      </c>
      <c r="J6" s="139">
        <v>4567320</v>
      </c>
      <c r="K6" s="139">
        <v>4387151</v>
      </c>
      <c r="L6" s="139">
        <v>4290681</v>
      </c>
    </row>
    <row r="7" spans="1:15" ht="13.6" thickBo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5" ht="14.3" thickBot="1" x14ac:dyDescent="0.3">
      <c r="A8" s="117" t="s">
        <v>249</v>
      </c>
      <c r="B8" s="117">
        <v>2000</v>
      </c>
      <c r="C8" s="117">
        <v>2001</v>
      </c>
      <c r="D8" s="117">
        <v>2002</v>
      </c>
      <c r="E8" s="117">
        <v>2003</v>
      </c>
      <c r="F8" s="117">
        <v>2004</v>
      </c>
      <c r="G8" s="117">
        <v>2005</v>
      </c>
      <c r="H8" s="117">
        <v>2006</v>
      </c>
      <c r="I8" s="117">
        <v>2007</v>
      </c>
      <c r="J8" s="117">
        <v>2008</v>
      </c>
      <c r="K8" s="141" t="s">
        <v>108</v>
      </c>
      <c r="L8" s="141" t="s">
        <v>109</v>
      </c>
    </row>
    <row r="9" spans="1:15" ht="14.3" x14ac:dyDescent="0.25">
      <c r="A9" s="37" t="s">
        <v>8</v>
      </c>
      <c r="B9" s="9">
        <f>B5*1000/B$6</f>
        <v>291.07338342815632</v>
      </c>
      <c r="C9" s="9">
        <f t="shared" ref="C9:L9" si="1">C5*1000/C$6</f>
        <v>289.86183513959253</v>
      </c>
      <c r="D9" s="9">
        <f t="shared" si="1"/>
        <v>292.51832201363754</v>
      </c>
      <c r="E9" s="9">
        <f t="shared" si="1"/>
        <v>297.28437728866243</v>
      </c>
      <c r="F9" s="9">
        <f t="shared" si="1"/>
        <v>304.04421424384708</v>
      </c>
      <c r="G9" s="9">
        <f t="shared" si="1"/>
        <v>305.36569534306409</v>
      </c>
      <c r="H9" s="9">
        <f t="shared" si="1"/>
        <v>308.08397007130071</v>
      </c>
      <c r="I9" s="9">
        <f t="shared" si="1"/>
        <v>308.28202141934707</v>
      </c>
      <c r="J9" s="9">
        <f t="shared" si="1"/>
        <v>302.25808224125478</v>
      </c>
      <c r="K9" s="103">
        <f t="shared" si="1"/>
        <v>298.81311562612342</v>
      </c>
      <c r="L9" s="103">
        <f t="shared" si="1"/>
        <v>309.82336864408262</v>
      </c>
    </row>
    <row r="10" spans="1:15" ht="14.3" x14ac:dyDescent="0.25">
      <c r="A10" s="37" t="s">
        <v>7</v>
      </c>
      <c r="B10" s="9">
        <f>B3*1000/B$6</f>
        <v>291.07338342815632</v>
      </c>
      <c r="C10" s="9">
        <f t="shared" ref="C10:L10" si="2">C3*1000/C$6</f>
        <v>289.61330217549823</v>
      </c>
      <c r="D10" s="9">
        <f t="shared" si="2"/>
        <v>291.82365622550583</v>
      </c>
      <c r="E10" s="9">
        <f t="shared" si="2"/>
        <v>296.79071009051387</v>
      </c>
      <c r="F10" s="9">
        <f t="shared" si="2"/>
        <v>302.58524036147224</v>
      </c>
      <c r="G10" s="9">
        <f t="shared" si="2"/>
        <v>304.0163373916663</v>
      </c>
      <c r="H10" s="9">
        <f t="shared" si="2"/>
        <v>305.9705009616099</v>
      </c>
      <c r="I10" s="9">
        <f t="shared" si="2"/>
        <v>305.51963800453518</v>
      </c>
      <c r="J10" s="9">
        <f t="shared" si="2"/>
        <v>299.17632221959485</v>
      </c>
      <c r="K10" s="103">
        <f t="shared" si="2"/>
        <v>295.44344382037457</v>
      </c>
      <c r="L10" s="103">
        <f t="shared" si="2"/>
        <v>306.26443681084658</v>
      </c>
      <c r="N10" s="28"/>
      <c r="O10" s="28"/>
    </row>
    <row r="11" spans="1:15" ht="14.95" thickBot="1" x14ac:dyDescent="0.3">
      <c r="A11" s="96"/>
      <c r="B11" s="137"/>
      <c r="C11" s="137"/>
      <c r="D11" s="137"/>
      <c r="E11" s="137"/>
      <c r="F11" s="137"/>
      <c r="G11" s="137"/>
      <c r="H11" s="137"/>
      <c r="I11" s="137"/>
      <c r="J11" s="137"/>
      <c r="K11" s="142"/>
      <c r="L11" s="142"/>
      <c r="N11" s="28"/>
      <c r="O11" s="28"/>
    </row>
    <row r="12" spans="1:15" ht="14.95" thickBot="1" x14ac:dyDescent="0.3">
      <c r="A12" s="117" t="s">
        <v>250</v>
      </c>
      <c r="B12" s="140">
        <v>2000</v>
      </c>
      <c r="C12" s="140">
        <v>2001</v>
      </c>
      <c r="D12" s="140">
        <v>2002</v>
      </c>
      <c r="E12" s="140">
        <v>2003</v>
      </c>
      <c r="F12" s="140">
        <v>2004</v>
      </c>
      <c r="G12" s="140">
        <v>2005</v>
      </c>
      <c r="H12" s="140">
        <v>2006</v>
      </c>
      <c r="I12" s="140">
        <v>2007</v>
      </c>
      <c r="J12" s="140">
        <v>2008</v>
      </c>
      <c r="K12" s="143" t="s">
        <v>108</v>
      </c>
      <c r="L12" s="143" t="s">
        <v>109</v>
      </c>
    </row>
    <row r="13" spans="1:15" ht="14.3" x14ac:dyDescent="0.25">
      <c r="A13" s="37" t="s">
        <v>8</v>
      </c>
      <c r="B13" s="139">
        <f t="shared" ref="B13:L13" si="3">(B9/$B9)*100</f>
        <v>100</v>
      </c>
      <c r="C13" s="139">
        <f t="shared" si="3"/>
        <v>99.583765346630244</v>
      </c>
      <c r="D13" s="139">
        <f t="shared" si="3"/>
        <v>100.49641728435053</v>
      </c>
      <c r="E13" s="139">
        <f t="shared" si="3"/>
        <v>102.1338240506072</v>
      </c>
      <c r="F13" s="139">
        <f t="shared" si="3"/>
        <v>104.45620642565288</v>
      </c>
      <c r="G13" s="139">
        <f t="shared" si="3"/>
        <v>104.9102091529559</v>
      </c>
      <c r="H13" s="139">
        <f t="shared" si="3"/>
        <v>105.8440886771576</v>
      </c>
      <c r="I13" s="139">
        <f t="shared" si="3"/>
        <v>105.91213040110836</v>
      </c>
      <c r="J13" s="139">
        <f t="shared" si="3"/>
        <v>103.84257010427032</v>
      </c>
      <c r="K13" s="144">
        <f t="shared" si="3"/>
        <v>102.65903124044232</v>
      </c>
      <c r="L13" s="144">
        <f t="shared" si="3"/>
        <v>106.44166944950302</v>
      </c>
    </row>
    <row r="14" spans="1:15" ht="14.3" x14ac:dyDescent="0.25">
      <c r="A14" s="37" t="s">
        <v>7</v>
      </c>
      <c r="B14" s="139">
        <f t="shared" ref="B14:L14" si="4">(B10/$B10)*100</f>
        <v>100</v>
      </c>
      <c r="C14" s="139">
        <f t="shared" si="4"/>
        <v>99.498380361865529</v>
      </c>
      <c r="D14" s="139">
        <f t="shared" si="4"/>
        <v>100.25776070230575</v>
      </c>
      <c r="E14" s="139">
        <f t="shared" si="4"/>
        <v>101.96422173508995</v>
      </c>
      <c r="F14" s="139">
        <f t="shared" si="4"/>
        <v>103.95496723119561</v>
      </c>
      <c r="G14" s="139">
        <f t="shared" si="4"/>
        <v>104.44662916652582</v>
      </c>
      <c r="H14" s="139">
        <f t="shared" si="4"/>
        <v>105.11799373683735</v>
      </c>
      <c r="I14" s="139">
        <f t="shared" si="4"/>
        <v>104.96309707409044</v>
      </c>
      <c r="J14" s="139">
        <f t="shared" si="4"/>
        <v>102.78381303573865</v>
      </c>
      <c r="K14" s="144">
        <f t="shared" si="4"/>
        <v>101.50136035825375</v>
      </c>
      <c r="L14" s="144">
        <f t="shared" si="4"/>
        <v>105.2189771540687</v>
      </c>
    </row>
    <row r="15" spans="1:15" x14ac:dyDescent="0.2">
      <c r="A15" s="5" t="s">
        <v>183</v>
      </c>
    </row>
    <row r="16" spans="1:15" x14ac:dyDescent="0.2">
      <c r="A16" s="138" t="s">
        <v>220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D139"/>
  <sheetViews>
    <sheetView topLeftCell="A65" zoomScale="55" zoomScaleNormal="55" workbookViewId="0">
      <selection activeCell="P132" sqref="P132"/>
    </sheetView>
  </sheetViews>
  <sheetFormatPr defaultColWidth="8.875" defaultRowHeight="12.9" x14ac:dyDescent="0.2"/>
  <cols>
    <col min="1" max="1" width="8.875" style="2"/>
    <col min="2" max="2" width="20.625" style="2" bestFit="1" customWidth="1"/>
    <col min="3" max="17" width="8.875" style="2"/>
    <col min="18" max="18" width="14.125" style="2" bestFit="1" customWidth="1"/>
    <col min="19" max="16384" width="8.875" style="2"/>
  </cols>
  <sheetData>
    <row r="1" spans="1:16" ht="14.3" thickBot="1" x14ac:dyDescent="0.3">
      <c r="A1" s="177" t="s">
        <v>256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6" ht="13.6" x14ac:dyDescent="0.25">
      <c r="A3" s="178" t="s">
        <v>253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6" ht="13.6" x14ac:dyDescent="0.25">
      <c r="A4" s="1" t="s">
        <v>0</v>
      </c>
      <c r="B4" s="1"/>
      <c r="C4" s="1">
        <v>2000</v>
      </c>
      <c r="D4" s="1">
        <v>2001</v>
      </c>
      <c r="E4" s="1">
        <v>2002</v>
      </c>
      <c r="F4" s="1">
        <v>2003</v>
      </c>
      <c r="G4" s="1">
        <v>2004</v>
      </c>
      <c r="H4" s="1">
        <v>2005</v>
      </c>
      <c r="I4" s="1">
        <v>2006</v>
      </c>
      <c r="J4" s="1">
        <v>2007</v>
      </c>
      <c r="K4" s="1">
        <v>2008</v>
      </c>
      <c r="L4" s="40" t="s">
        <v>108</v>
      </c>
      <c r="M4" s="40" t="s">
        <v>109</v>
      </c>
      <c r="O4" s="3"/>
    </row>
    <row r="5" spans="1:16" x14ac:dyDescent="0.2">
      <c r="A5" s="7" t="s">
        <v>1</v>
      </c>
      <c r="B5" s="7" t="s">
        <v>2</v>
      </c>
      <c r="C5" s="124">
        <v>44683.519528215045</v>
      </c>
      <c r="D5" s="124">
        <v>47208.350333596238</v>
      </c>
      <c r="E5" s="124">
        <v>50198.667822758354</v>
      </c>
      <c r="F5" s="124">
        <v>54034.672556221514</v>
      </c>
      <c r="G5" s="124">
        <v>56460.736823529413</v>
      </c>
      <c r="H5" s="124">
        <v>60700.532960784316</v>
      </c>
      <c r="I5" s="124">
        <v>66008.316999999995</v>
      </c>
      <c r="J5" s="124">
        <v>68972.611999999994</v>
      </c>
      <c r="K5" s="124">
        <v>71882.160999999993</v>
      </c>
      <c r="L5" s="124">
        <v>78558.13</v>
      </c>
      <c r="M5" s="124">
        <v>81281.741318402594</v>
      </c>
      <c r="O5" s="26"/>
      <c r="P5" s="26"/>
    </row>
    <row r="6" spans="1:16" x14ac:dyDescent="0.2">
      <c r="A6" s="7" t="s">
        <v>3</v>
      </c>
      <c r="B6" s="7" t="s">
        <v>4</v>
      </c>
      <c r="C6" s="124">
        <v>4876.1784555779941</v>
      </c>
      <c r="D6" s="124">
        <v>4909.1167536090188</v>
      </c>
      <c r="E6" s="124">
        <v>5166.3645834311055</v>
      </c>
      <c r="F6" s="124">
        <v>5237.9190601936662</v>
      </c>
      <c r="G6" s="124">
        <v>5441.128075590871</v>
      </c>
      <c r="H6" s="124">
        <v>5646.9678505016282</v>
      </c>
      <c r="I6" s="124">
        <v>5856.5606775213937</v>
      </c>
      <c r="J6" s="124">
        <v>7047.7392334149417</v>
      </c>
      <c r="K6" s="124">
        <v>7036.9539999999997</v>
      </c>
      <c r="L6" s="124">
        <v>7599.3940000000002</v>
      </c>
      <c r="M6" s="124">
        <v>7885.8647640991458</v>
      </c>
      <c r="O6" s="26"/>
      <c r="P6" s="26"/>
    </row>
    <row r="7" spans="1:16" x14ac:dyDescent="0.2">
      <c r="A7" s="5" t="s">
        <v>5</v>
      </c>
      <c r="B7" s="7"/>
      <c r="C7" s="124">
        <v>49559.697983793041</v>
      </c>
      <c r="D7" s="124">
        <v>52117.467087205259</v>
      </c>
      <c r="E7" s="124">
        <v>55365.032406189457</v>
      </c>
      <c r="F7" s="124">
        <v>59272.591616415179</v>
      </c>
      <c r="G7" s="124">
        <v>61901.864899120286</v>
      </c>
      <c r="H7" s="124">
        <v>66347.50081128595</v>
      </c>
      <c r="I7" s="124">
        <v>71864.877677521392</v>
      </c>
      <c r="J7" s="124">
        <v>76020.351233414942</v>
      </c>
      <c r="K7" s="124">
        <v>78919.114999999991</v>
      </c>
      <c r="L7" s="124">
        <v>86157.524000000005</v>
      </c>
      <c r="M7" s="124">
        <v>89167.606082501734</v>
      </c>
      <c r="O7" s="26"/>
      <c r="P7" s="26"/>
    </row>
    <row r="8" spans="1:16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ht="13.6" x14ac:dyDescent="0.25">
      <c r="A9" s="1" t="s">
        <v>254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ht="13.6" x14ac:dyDescent="0.25">
      <c r="A10" s="1" t="s">
        <v>0</v>
      </c>
      <c r="B10" s="1"/>
      <c r="C10" s="1">
        <v>2000</v>
      </c>
      <c r="D10" s="1">
        <v>2001</v>
      </c>
      <c r="E10" s="1">
        <v>2002</v>
      </c>
      <c r="F10" s="1">
        <v>2003</v>
      </c>
      <c r="G10" s="1">
        <v>2004</v>
      </c>
      <c r="H10" s="1">
        <v>2005</v>
      </c>
      <c r="I10" s="1">
        <v>2006</v>
      </c>
      <c r="J10" s="1">
        <v>2007</v>
      </c>
      <c r="K10" s="1">
        <v>2008</v>
      </c>
      <c r="L10" s="40" t="s">
        <v>108</v>
      </c>
      <c r="M10" s="40" t="s">
        <v>109</v>
      </c>
      <c r="O10" s="3"/>
    </row>
    <row r="11" spans="1:16" x14ac:dyDescent="0.2">
      <c r="A11" s="7" t="s">
        <v>1</v>
      </c>
      <c r="B11" s="7" t="s">
        <v>2</v>
      </c>
      <c r="C11" s="124">
        <v>13775.268363028206</v>
      </c>
      <c r="D11" s="124">
        <v>15342.565923933251</v>
      </c>
      <c r="E11" s="124">
        <v>16655.266070015707</v>
      </c>
      <c r="F11" s="124">
        <v>18821.5472213752</v>
      </c>
      <c r="G11" s="124">
        <v>19218.489035745231</v>
      </c>
      <c r="H11" s="124">
        <v>21591.245656369247</v>
      </c>
      <c r="I11" s="124">
        <v>24420.856075831696</v>
      </c>
      <c r="J11" s="124">
        <v>26579.129831751423</v>
      </c>
      <c r="K11" s="124">
        <v>29566.177</v>
      </c>
      <c r="L11" s="124">
        <v>32775.827333969188</v>
      </c>
      <c r="M11" s="124">
        <v>32294.661371651549</v>
      </c>
      <c r="O11" s="26"/>
      <c r="P11" s="26"/>
    </row>
    <row r="12" spans="1:16" x14ac:dyDescent="0.2">
      <c r="A12" s="7" t="s">
        <v>3</v>
      </c>
      <c r="B12" s="7" t="s">
        <v>4</v>
      </c>
      <c r="C12" s="124">
        <v>1272.0421246962139</v>
      </c>
      <c r="D12" s="124">
        <v>1343.8599229947083</v>
      </c>
      <c r="E12" s="124">
        <v>1428.8394611109386</v>
      </c>
      <c r="F12" s="124">
        <v>1497.9104943693169</v>
      </c>
      <c r="G12" s="124">
        <v>1664.1886009996626</v>
      </c>
      <c r="H12" s="124">
        <v>1717.9192946036922</v>
      </c>
      <c r="I12" s="124">
        <v>1729.5719756134556</v>
      </c>
      <c r="J12" s="124">
        <v>1907.8454863037632</v>
      </c>
      <c r="K12" s="124">
        <v>1982.432</v>
      </c>
      <c r="L12" s="124">
        <v>2187.9091295132821</v>
      </c>
      <c r="M12" s="124">
        <v>2155.7895008906744</v>
      </c>
      <c r="O12" s="26"/>
      <c r="P12" s="26"/>
    </row>
    <row r="13" spans="1:16" x14ac:dyDescent="0.2">
      <c r="A13" s="5" t="s">
        <v>5</v>
      </c>
      <c r="B13" s="7"/>
      <c r="C13" s="124">
        <v>15047.31048772442</v>
      </c>
      <c r="D13" s="124">
        <v>16686.425846927959</v>
      </c>
      <c r="E13" s="124">
        <v>18084.105531126646</v>
      </c>
      <c r="F13" s="124">
        <v>20319.457715744516</v>
      </c>
      <c r="G13" s="124">
        <v>20882.677636744895</v>
      </c>
      <c r="H13" s="124">
        <v>23309.16495097294</v>
      </c>
      <c r="I13" s="124">
        <v>26150.428051445153</v>
      </c>
      <c r="J13" s="124">
        <v>28486.975318055185</v>
      </c>
      <c r="K13" s="124">
        <v>31548.609</v>
      </c>
      <c r="L13" s="124">
        <v>34963.73646348247</v>
      </c>
      <c r="M13" s="124">
        <v>34450.45087254222</v>
      </c>
      <c r="O13" s="26"/>
      <c r="P13" s="26"/>
    </row>
    <row r="14" spans="1:16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ht="13.6" x14ac:dyDescent="0.25">
      <c r="A15" s="1" t="s">
        <v>255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ht="13.6" x14ac:dyDescent="0.25">
      <c r="A16" s="1" t="s">
        <v>0</v>
      </c>
      <c r="B16" s="1"/>
      <c r="C16" s="1">
        <v>2000</v>
      </c>
      <c r="D16" s="1">
        <v>2001</v>
      </c>
      <c r="E16" s="1">
        <v>2002</v>
      </c>
      <c r="F16" s="1">
        <v>2003</v>
      </c>
      <c r="G16" s="1">
        <v>2004</v>
      </c>
      <c r="H16" s="1">
        <v>2005</v>
      </c>
      <c r="I16" s="1">
        <v>2006</v>
      </c>
      <c r="J16" s="1">
        <v>2007</v>
      </c>
      <c r="K16" s="1">
        <v>2008</v>
      </c>
      <c r="L16" s="40" t="s">
        <v>108</v>
      </c>
      <c r="M16" s="40" t="s">
        <v>109</v>
      </c>
      <c r="O16" s="3"/>
    </row>
    <row r="17" spans="1:17" x14ac:dyDescent="0.2">
      <c r="A17" s="7" t="s">
        <v>1</v>
      </c>
      <c r="B17" s="7" t="s">
        <v>2</v>
      </c>
      <c r="C17" s="7"/>
      <c r="D17" s="124">
        <v>49023.910914140775</v>
      </c>
      <c r="E17" s="124">
        <v>52556.534552762918</v>
      </c>
      <c r="F17" s="124">
        <v>54451.48160287545</v>
      </c>
      <c r="G17" s="124">
        <v>58360.11478005648</v>
      </c>
      <c r="H17" s="124">
        <v>60937.446994340309</v>
      </c>
      <c r="I17" s="124">
        <v>67973.566988709921</v>
      </c>
      <c r="J17" s="124">
        <v>70479.807783027369</v>
      </c>
      <c r="K17" s="124">
        <v>74173.236668391444</v>
      </c>
      <c r="L17" s="124">
        <v>77677.321390879748</v>
      </c>
      <c r="M17" s="124">
        <v>80155.051584326357</v>
      </c>
      <c r="O17" s="26"/>
      <c r="P17" s="26"/>
      <c r="Q17" s="26"/>
    </row>
    <row r="18" spans="1:17" x14ac:dyDescent="0.2">
      <c r="A18" s="7" t="s">
        <v>3</v>
      </c>
      <c r="B18" s="7" t="s">
        <v>4</v>
      </c>
      <c r="C18" s="7"/>
      <c r="D18" s="124">
        <v>5067.1307784030587</v>
      </c>
      <c r="E18" s="124">
        <v>5203.2650509891228</v>
      </c>
      <c r="F18" s="124">
        <v>5249.4035712543746</v>
      </c>
      <c r="G18" s="124">
        <v>5576.667108804204</v>
      </c>
      <c r="H18" s="124">
        <v>5696.2245826756343</v>
      </c>
      <c r="I18" s="124">
        <v>6043.5250364988342</v>
      </c>
      <c r="J18" s="124">
        <v>7120.7854124062142</v>
      </c>
      <c r="K18" s="124">
        <v>7240.5834312277048</v>
      </c>
      <c r="L18" s="124">
        <v>7729.713086881502</v>
      </c>
      <c r="M18" s="124">
        <v>7837.5034357578788</v>
      </c>
      <c r="O18" s="26"/>
      <c r="P18" s="26"/>
      <c r="Q18" s="26"/>
    </row>
    <row r="19" spans="1:17" x14ac:dyDescent="0.2">
      <c r="A19" s="5" t="s">
        <v>5</v>
      </c>
      <c r="B19" s="7"/>
      <c r="C19" s="7"/>
      <c r="D19" s="124">
        <v>54091.041692543833</v>
      </c>
      <c r="E19" s="124">
        <v>57759.799603752042</v>
      </c>
      <c r="F19" s="124">
        <v>59700.885174129828</v>
      </c>
      <c r="G19" s="124">
        <v>63936.781888860685</v>
      </c>
      <c r="H19" s="124">
        <v>66633.67157701595</v>
      </c>
      <c r="I19" s="124">
        <v>74017.092025208753</v>
      </c>
      <c r="J19" s="124">
        <v>77600.593195433583</v>
      </c>
      <c r="K19" s="124">
        <v>81413.820099619144</v>
      </c>
      <c r="L19" s="124">
        <v>85407.034477761248</v>
      </c>
      <c r="M19" s="124">
        <v>87992.555020084241</v>
      </c>
      <c r="O19" s="26"/>
      <c r="P19" s="26"/>
      <c r="Q19" s="26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/>
    </row>
    <row r="21" spans="1:17" ht="13.6" x14ac:dyDescent="0.25">
      <c r="A21" s="1" t="s">
        <v>252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/>
    </row>
    <row r="22" spans="1:17" ht="13.6" x14ac:dyDescent="0.25">
      <c r="A22" s="1" t="s">
        <v>0</v>
      </c>
      <c r="B22" s="1"/>
      <c r="C22" s="1">
        <v>2000</v>
      </c>
      <c r="D22" s="1">
        <v>2001</v>
      </c>
      <c r="E22" s="1">
        <v>2002</v>
      </c>
      <c r="F22" s="1">
        <v>2003</v>
      </c>
      <c r="G22" s="1">
        <v>2004</v>
      </c>
      <c r="H22" s="1">
        <v>2005</v>
      </c>
      <c r="I22" s="1">
        <v>2006</v>
      </c>
      <c r="J22" s="1">
        <v>2007</v>
      </c>
      <c r="K22" s="1">
        <v>2008</v>
      </c>
      <c r="L22" s="40" t="s">
        <v>108</v>
      </c>
      <c r="M22" s="40" t="s">
        <v>109</v>
      </c>
      <c r="O22" s="3"/>
    </row>
    <row r="23" spans="1:17" x14ac:dyDescent="0.2">
      <c r="A23" s="7" t="s">
        <v>1</v>
      </c>
      <c r="B23" s="7" t="s">
        <v>2</v>
      </c>
      <c r="C23" s="124">
        <v>45469.900999999998</v>
      </c>
      <c r="D23" s="124">
        <v>48757.008999999998</v>
      </c>
      <c r="E23" s="124">
        <v>52058.57</v>
      </c>
      <c r="F23" s="124">
        <v>54858.089</v>
      </c>
      <c r="G23" s="124">
        <v>57385.025000000001</v>
      </c>
      <c r="H23" s="124">
        <v>61124.27</v>
      </c>
      <c r="I23" s="124">
        <v>65982.702000000005</v>
      </c>
      <c r="J23" s="124">
        <v>69276.292000000001</v>
      </c>
      <c r="K23" s="124">
        <v>74422.956999999995</v>
      </c>
      <c r="L23" s="124">
        <v>83153.611000000004</v>
      </c>
      <c r="M23" s="124">
        <v>83246.883063999994</v>
      </c>
      <c r="O23" s="26"/>
      <c r="P23" s="26"/>
      <c r="Q23" s="26"/>
    </row>
    <row r="24" spans="1:17" x14ac:dyDescent="0.2">
      <c r="A24" s="7" t="s">
        <v>3</v>
      </c>
      <c r="B24" s="7" t="s">
        <v>4</v>
      </c>
      <c r="C24" s="124">
        <v>4911.6360000000004</v>
      </c>
      <c r="D24" s="124">
        <v>5086.085</v>
      </c>
      <c r="E24" s="124">
        <v>5320.3909999999996</v>
      </c>
      <c r="F24" s="124">
        <v>5338.7179999999998</v>
      </c>
      <c r="G24" s="124">
        <v>5603.2889999999998</v>
      </c>
      <c r="H24" s="124">
        <v>5864.1260000000002</v>
      </c>
      <c r="I24" s="124">
        <v>6006.7550000000001</v>
      </c>
      <c r="J24" s="124">
        <v>7189.0330000000004</v>
      </c>
      <c r="K24" s="124">
        <v>7281.9639999999999</v>
      </c>
      <c r="L24" s="124">
        <v>8038.4470000000001</v>
      </c>
      <c r="M24" s="124">
        <v>8076.5222108495318</v>
      </c>
      <c r="O24" s="26"/>
      <c r="P24" s="26"/>
      <c r="Q24" s="26"/>
    </row>
    <row r="25" spans="1:17" x14ac:dyDescent="0.2">
      <c r="A25" s="5" t="s">
        <v>5</v>
      </c>
      <c r="B25" s="7"/>
      <c r="C25" s="124">
        <v>50381.536999999997</v>
      </c>
      <c r="D25" s="124">
        <v>53843.093999999997</v>
      </c>
      <c r="E25" s="124">
        <v>57378.960999999996</v>
      </c>
      <c r="F25" s="124">
        <v>60196.807000000001</v>
      </c>
      <c r="G25" s="124">
        <v>62988.313999999998</v>
      </c>
      <c r="H25" s="124">
        <v>66988.395999999993</v>
      </c>
      <c r="I25" s="124">
        <v>71989.457000000009</v>
      </c>
      <c r="J25" s="124">
        <v>76465.324999999997</v>
      </c>
      <c r="K25" s="124">
        <v>81704.921000000002</v>
      </c>
      <c r="L25" s="124">
        <v>91192.058000000005</v>
      </c>
      <c r="M25" s="124">
        <v>91323.405274849531</v>
      </c>
      <c r="O25" s="26"/>
      <c r="P25" s="26"/>
      <c r="Q25" s="26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ht="13.6" x14ac:dyDescent="0.25">
      <c r="A27" s="1" t="s">
        <v>251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7" ht="13.6" x14ac:dyDescent="0.25">
      <c r="A28" s="1" t="s">
        <v>0</v>
      </c>
      <c r="B28" s="1"/>
      <c r="C28" s="1">
        <v>2000</v>
      </c>
      <c r="D28" s="1">
        <v>2001</v>
      </c>
      <c r="E28" s="1">
        <v>2002</v>
      </c>
      <c r="F28" s="1">
        <v>2003</v>
      </c>
      <c r="G28" s="1">
        <v>2004</v>
      </c>
      <c r="H28" s="1">
        <v>2005</v>
      </c>
      <c r="I28" s="1">
        <v>2006</v>
      </c>
      <c r="J28" s="1">
        <v>2007</v>
      </c>
      <c r="K28" s="1">
        <v>2008</v>
      </c>
      <c r="L28" s="40" t="s">
        <v>108</v>
      </c>
      <c r="M28" s="40" t="s">
        <v>109</v>
      </c>
      <c r="O28" s="3"/>
    </row>
    <row r="29" spans="1:17" x14ac:dyDescent="0.2">
      <c r="A29" s="7" t="s">
        <v>1</v>
      </c>
      <c r="B29" s="7" t="s">
        <v>2</v>
      </c>
      <c r="C29" s="124">
        <v>14088.584999999999</v>
      </c>
      <c r="D29" s="124">
        <v>15694.790999999999</v>
      </c>
      <c r="E29" s="124">
        <v>17577.434000000001</v>
      </c>
      <c r="F29" s="124">
        <v>18452.575000000001</v>
      </c>
      <c r="G29" s="124">
        <v>19434.490000000002</v>
      </c>
      <c r="H29" s="124">
        <v>21839.170999999998</v>
      </c>
      <c r="I29" s="124">
        <v>24735.308000000001</v>
      </c>
      <c r="J29" s="124">
        <v>27117.913</v>
      </c>
      <c r="K29" s="124">
        <v>29782.267549309148</v>
      </c>
      <c r="L29" s="124">
        <v>32726.126843206875</v>
      </c>
      <c r="M29" s="124">
        <v>33270.671683090965</v>
      </c>
      <c r="O29" s="26"/>
      <c r="P29" s="26"/>
      <c r="Q29" s="26"/>
    </row>
    <row r="30" spans="1:17" x14ac:dyDescent="0.2">
      <c r="A30" s="7" t="s">
        <v>3</v>
      </c>
      <c r="B30" s="7" t="s">
        <v>4</v>
      </c>
      <c r="C30" s="124">
        <v>1298.1279999999999</v>
      </c>
      <c r="D30" s="124">
        <v>1364.829</v>
      </c>
      <c r="E30" s="124">
        <v>1481.807</v>
      </c>
      <c r="F30" s="124">
        <v>1475.9469999999999</v>
      </c>
      <c r="G30" s="124">
        <v>1671.462</v>
      </c>
      <c r="H30" s="124">
        <v>1728.933</v>
      </c>
      <c r="I30" s="124">
        <v>1751.32</v>
      </c>
      <c r="J30" s="124">
        <v>1925.2329999999999</v>
      </c>
      <c r="K30" s="124">
        <v>1997.1030000000001</v>
      </c>
      <c r="L30" s="124">
        <v>2159.8921047724471</v>
      </c>
      <c r="M30" s="124">
        <v>2195.8315273015864</v>
      </c>
      <c r="O30" s="26"/>
      <c r="P30" s="26"/>
      <c r="Q30" s="26"/>
    </row>
    <row r="31" spans="1:17" x14ac:dyDescent="0.2">
      <c r="A31" s="5" t="s">
        <v>5</v>
      </c>
      <c r="B31" s="7"/>
      <c r="C31" s="124">
        <v>15386.713</v>
      </c>
      <c r="D31" s="124">
        <v>17059.62</v>
      </c>
      <c r="E31" s="124">
        <v>19059.241000000002</v>
      </c>
      <c r="F31" s="124">
        <v>19928.522000000001</v>
      </c>
      <c r="G31" s="124">
        <v>21105.952000000001</v>
      </c>
      <c r="H31" s="124">
        <v>23568.103999999999</v>
      </c>
      <c r="I31" s="124">
        <v>26486.628000000001</v>
      </c>
      <c r="J31" s="124">
        <v>29043.146000000001</v>
      </c>
      <c r="K31" s="124">
        <v>31779.370549309147</v>
      </c>
      <c r="L31" s="124">
        <v>34886.018947979319</v>
      </c>
      <c r="M31" s="124">
        <v>35466.503210392548</v>
      </c>
      <c r="O31" s="26"/>
      <c r="P31" s="26"/>
      <c r="Q31" s="26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26" ht="13.6" x14ac:dyDescent="0.25">
      <c r="A33" s="1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26" ht="13.6" x14ac:dyDescent="0.25">
      <c r="A34" s="1" t="s">
        <v>0</v>
      </c>
      <c r="B34" s="1"/>
      <c r="C34" s="1">
        <v>2000</v>
      </c>
      <c r="D34" s="1">
        <v>2001</v>
      </c>
      <c r="E34" s="1">
        <v>2002</v>
      </c>
      <c r="F34" s="1">
        <v>2003</v>
      </c>
      <c r="G34" s="1">
        <v>2004</v>
      </c>
      <c r="H34" s="1">
        <v>2005</v>
      </c>
      <c r="I34" s="1">
        <v>2006</v>
      </c>
      <c r="J34" s="1">
        <v>2007</v>
      </c>
      <c r="K34" s="1">
        <v>2008</v>
      </c>
      <c r="L34" s="40" t="s">
        <v>108</v>
      </c>
      <c r="M34" s="40" t="s">
        <v>109</v>
      </c>
    </row>
    <row r="35" spans="1:26" x14ac:dyDescent="0.2">
      <c r="A35" s="7" t="s">
        <v>1</v>
      </c>
      <c r="B35" s="7" t="s">
        <v>2</v>
      </c>
      <c r="C35" s="124">
        <v>128001.92782137275</v>
      </c>
      <c r="D35" s="124">
        <v>130200.15108436698</v>
      </c>
      <c r="E35" s="124">
        <v>130989.09632158776</v>
      </c>
      <c r="F35" s="124">
        <v>136171.49003521106</v>
      </c>
      <c r="G35" s="124">
        <v>137963.27717657082</v>
      </c>
      <c r="H35" s="124">
        <v>142209.56599999999</v>
      </c>
      <c r="I35" s="124">
        <v>152130.08600000001</v>
      </c>
      <c r="J35" s="124">
        <v>157015.49400000001</v>
      </c>
      <c r="K35" s="124">
        <v>153374.916</v>
      </c>
      <c r="L35" s="124">
        <v>158571.736</v>
      </c>
      <c r="M35" s="124">
        <v>163011.1</v>
      </c>
      <c r="O35" s="26"/>
      <c r="P35" s="26"/>
      <c r="Q35" s="26"/>
    </row>
    <row r="36" spans="1:26" x14ac:dyDescent="0.2">
      <c r="A36" s="7" t="s">
        <v>3</v>
      </c>
      <c r="B36" s="7" t="s">
        <v>4</v>
      </c>
      <c r="C36" s="124">
        <v>22354.293020128374</v>
      </c>
      <c r="D36" s="124">
        <v>22589.325520015984</v>
      </c>
      <c r="E36" s="124">
        <v>22891.623861171363</v>
      </c>
      <c r="F36" s="124">
        <v>23194.214826860323</v>
      </c>
      <c r="G36" s="124">
        <v>22364.997894380853</v>
      </c>
      <c r="H36" s="124">
        <v>23018.384999999998</v>
      </c>
      <c r="I36" s="124">
        <v>23219.494999999999</v>
      </c>
      <c r="J36" s="124">
        <v>27843.438999999998</v>
      </c>
      <c r="K36" s="124">
        <v>27308.57</v>
      </c>
      <c r="L36" s="124">
        <v>28280.164000000001</v>
      </c>
      <c r="M36" s="124">
        <v>29042.242999999999</v>
      </c>
      <c r="O36" s="26"/>
      <c r="P36" s="26"/>
      <c r="Q36" s="26"/>
    </row>
    <row r="37" spans="1:26" x14ac:dyDescent="0.2">
      <c r="A37" s="5" t="s">
        <v>5</v>
      </c>
      <c r="B37" s="7"/>
      <c r="C37" s="124">
        <v>150356.22084150114</v>
      </c>
      <c r="D37" s="124">
        <v>152789.47660438297</v>
      </c>
      <c r="E37" s="124">
        <v>153880.72018275911</v>
      </c>
      <c r="F37" s="124">
        <v>159365.70486207138</v>
      </c>
      <c r="G37" s="124">
        <v>160328.27507095167</v>
      </c>
      <c r="H37" s="124">
        <v>165227.951</v>
      </c>
      <c r="I37" s="124">
        <v>175349.58100000001</v>
      </c>
      <c r="J37" s="124">
        <v>184858.93300000002</v>
      </c>
      <c r="K37" s="124">
        <v>180683.486</v>
      </c>
      <c r="L37" s="124">
        <v>186851.9</v>
      </c>
      <c r="M37" s="124">
        <v>192053.34299999999</v>
      </c>
      <c r="O37" s="26"/>
      <c r="P37" s="26"/>
      <c r="Q37" s="26"/>
    </row>
    <row r="38" spans="1:26" ht="13.6" thickBot="1" x14ac:dyDescent="0.25">
      <c r="A38" s="121" t="s">
        <v>183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26" ht="14.3" thickBot="1" x14ac:dyDescent="0.3">
      <c r="A39" s="117" t="s">
        <v>100</v>
      </c>
      <c r="B39" s="123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26" ht="13.6" x14ac:dyDescent="0.25">
      <c r="A40" s="145" t="s">
        <v>101</v>
      </c>
      <c r="B40" s="163"/>
      <c r="C40" s="145">
        <f>C34</f>
        <v>2000</v>
      </c>
      <c r="D40" s="145">
        <f t="shared" ref="D40:M40" si="0">D34</f>
        <v>2001</v>
      </c>
      <c r="E40" s="145">
        <f t="shared" si="0"/>
        <v>2002</v>
      </c>
      <c r="F40" s="145">
        <f t="shared" si="0"/>
        <v>2003</v>
      </c>
      <c r="G40" s="145">
        <f t="shared" si="0"/>
        <v>2004</v>
      </c>
      <c r="H40" s="145">
        <f t="shared" si="0"/>
        <v>2005</v>
      </c>
      <c r="I40" s="145">
        <f t="shared" si="0"/>
        <v>2006</v>
      </c>
      <c r="J40" s="145">
        <f t="shared" si="0"/>
        <v>2007</v>
      </c>
      <c r="K40" s="145">
        <f t="shared" si="0"/>
        <v>2008</v>
      </c>
      <c r="L40" s="146" t="str">
        <f t="shared" si="0"/>
        <v>2009*</v>
      </c>
      <c r="M40" s="146" t="str">
        <f t="shared" si="0"/>
        <v>2010*</v>
      </c>
    </row>
    <row r="41" spans="1:26" ht="13.6" x14ac:dyDescent="0.25">
      <c r="A41" s="80" t="s">
        <v>1</v>
      </c>
      <c r="B41" s="80" t="s">
        <v>2</v>
      </c>
      <c r="C41" s="164">
        <f t="shared" ref="C41:M41" si="1">C5-C11</f>
        <v>30908.251165186841</v>
      </c>
      <c r="D41" s="164">
        <f t="shared" si="1"/>
        <v>31865.784409662985</v>
      </c>
      <c r="E41" s="164">
        <f t="shared" si="1"/>
        <v>33543.401752742648</v>
      </c>
      <c r="F41" s="164">
        <f t="shared" si="1"/>
        <v>35213.125334846314</v>
      </c>
      <c r="G41" s="164">
        <f t="shared" si="1"/>
        <v>37242.247787784181</v>
      </c>
      <c r="H41" s="164">
        <f t="shared" si="1"/>
        <v>39109.287304415069</v>
      </c>
      <c r="I41" s="164">
        <f t="shared" si="1"/>
        <v>41587.460924168299</v>
      </c>
      <c r="J41" s="164">
        <f t="shared" si="1"/>
        <v>42393.482168248571</v>
      </c>
      <c r="K41" s="164">
        <f t="shared" si="1"/>
        <v>42315.983999999997</v>
      </c>
      <c r="L41" s="164">
        <f t="shared" si="1"/>
        <v>45782.302666030817</v>
      </c>
      <c r="M41" s="164">
        <f t="shared" si="1"/>
        <v>48987.079946751044</v>
      </c>
    </row>
    <row r="42" spans="1:26" ht="13.6" x14ac:dyDescent="0.25">
      <c r="A42" s="80" t="s">
        <v>3</v>
      </c>
      <c r="B42" s="80" t="s">
        <v>4</v>
      </c>
      <c r="C42" s="164">
        <f t="shared" ref="C42:M42" si="2">C6-C12</f>
        <v>3604.1363308817799</v>
      </c>
      <c r="D42" s="164">
        <f t="shared" si="2"/>
        <v>3565.2568306143103</v>
      </c>
      <c r="E42" s="164">
        <f t="shared" si="2"/>
        <v>3737.5251223201667</v>
      </c>
      <c r="F42" s="164">
        <f t="shared" si="2"/>
        <v>3740.0085658243493</v>
      </c>
      <c r="G42" s="164">
        <f t="shared" si="2"/>
        <v>3776.9394745912086</v>
      </c>
      <c r="H42" s="164">
        <f t="shared" si="2"/>
        <v>3929.0485558979362</v>
      </c>
      <c r="I42" s="164">
        <f t="shared" si="2"/>
        <v>4126.9887019079379</v>
      </c>
      <c r="J42" s="164">
        <f t="shared" si="2"/>
        <v>5139.8937471111785</v>
      </c>
      <c r="K42" s="164">
        <f t="shared" si="2"/>
        <v>5054.5219999999999</v>
      </c>
      <c r="L42" s="164">
        <f t="shared" si="2"/>
        <v>5411.4848704867181</v>
      </c>
      <c r="M42" s="164">
        <f t="shared" si="2"/>
        <v>5730.0752632084714</v>
      </c>
    </row>
    <row r="43" spans="1:26" ht="13.6" x14ac:dyDescent="0.25">
      <c r="A43" s="145" t="s">
        <v>21</v>
      </c>
      <c r="B43" s="163"/>
      <c r="C43" s="164">
        <f t="shared" ref="C43:M43" si="3">SUM(C41:C42)</f>
        <v>34512.387496068623</v>
      </c>
      <c r="D43" s="164">
        <f t="shared" si="3"/>
        <v>35431.041240277293</v>
      </c>
      <c r="E43" s="164">
        <f t="shared" si="3"/>
        <v>37280.926875062811</v>
      </c>
      <c r="F43" s="164">
        <f t="shared" si="3"/>
        <v>38953.133900670662</v>
      </c>
      <c r="G43" s="164">
        <f t="shared" si="3"/>
        <v>41019.187262375388</v>
      </c>
      <c r="H43" s="164">
        <f t="shared" si="3"/>
        <v>43038.335860313004</v>
      </c>
      <c r="I43" s="164">
        <f t="shared" si="3"/>
        <v>45714.449626076239</v>
      </c>
      <c r="J43" s="164">
        <f t="shared" si="3"/>
        <v>47533.375915359749</v>
      </c>
      <c r="K43" s="164">
        <f t="shared" si="3"/>
        <v>47370.505999999994</v>
      </c>
      <c r="L43" s="164">
        <f t="shared" si="3"/>
        <v>51193.787536517535</v>
      </c>
      <c r="M43" s="164">
        <f t="shared" si="3"/>
        <v>54717.155209959514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4.3" x14ac:dyDescent="0.25">
      <c r="A44" s="145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3" x14ac:dyDescent="0.25">
      <c r="A45" s="145" t="s">
        <v>102</v>
      </c>
      <c r="B45" s="163"/>
      <c r="C45" s="145">
        <f>C40</f>
        <v>2000</v>
      </c>
      <c r="D45" s="145">
        <f t="shared" ref="D45:M45" si="4">D40</f>
        <v>2001</v>
      </c>
      <c r="E45" s="145">
        <f t="shared" si="4"/>
        <v>2002</v>
      </c>
      <c r="F45" s="145">
        <f t="shared" si="4"/>
        <v>2003</v>
      </c>
      <c r="G45" s="145">
        <f t="shared" si="4"/>
        <v>2004</v>
      </c>
      <c r="H45" s="145">
        <f t="shared" si="4"/>
        <v>2005</v>
      </c>
      <c r="I45" s="145">
        <f t="shared" si="4"/>
        <v>2006</v>
      </c>
      <c r="J45" s="145">
        <f t="shared" si="4"/>
        <v>2007</v>
      </c>
      <c r="K45" s="145">
        <f t="shared" si="4"/>
        <v>2008</v>
      </c>
      <c r="L45" s="146" t="str">
        <f t="shared" si="4"/>
        <v>2009*</v>
      </c>
      <c r="M45" s="146" t="str">
        <f t="shared" si="4"/>
        <v>2010*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3.6" x14ac:dyDescent="0.25">
      <c r="A46" s="80" t="s">
        <v>1</v>
      </c>
      <c r="B46" s="80" t="s">
        <v>2</v>
      </c>
      <c r="C46" s="164"/>
      <c r="D46" s="164">
        <f t="shared" ref="D46:M46" si="5">D17-D11</f>
        <v>33681.344990207523</v>
      </c>
      <c r="E46" s="164">
        <f t="shared" si="5"/>
        <v>35901.268482747211</v>
      </c>
      <c r="F46" s="164">
        <f t="shared" si="5"/>
        <v>35629.93438150025</v>
      </c>
      <c r="G46" s="164">
        <f t="shared" si="5"/>
        <v>39141.625744311248</v>
      </c>
      <c r="H46" s="164">
        <f t="shared" si="5"/>
        <v>39346.201337971062</v>
      </c>
      <c r="I46" s="164">
        <f t="shared" si="5"/>
        <v>43552.710912878225</v>
      </c>
      <c r="J46" s="164">
        <f t="shared" si="5"/>
        <v>43900.677951275946</v>
      </c>
      <c r="K46" s="164">
        <f t="shared" si="5"/>
        <v>44607.059668391448</v>
      </c>
      <c r="L46" s="164">
        <f t="shared" si="5"/>
        <v>44901.49405691056</v>
      </c>
      <c r="M46" s="164">
        <f t="shared" si="5"/>
        <v>47860.390212674807</v>
      </c>
    </row>
    <row r="47" spans="1:26" ht="13.6" x14ac:dyDescent="0.25">
      <c r="A47" s="80" t="s">
        <v>3</v>
      </c>
      <c r="B47" s="80" t="s">
        <v>4</v>
      </c>
      <c r="C47" s="164"/>
      <c r="D47" s="164">
        <f t="shared" ref="D47:M47" si="6">D18-D12</f>
        <v>3723.2708554083501</v>
      </c>
      <c r="E47" s="164">
        <f t="shared" si="6"/>
        <v>3774.4255898781839</v>
      </c>
      <c r="F47" s="164">
        <f t="shared" si="6"/>
        <v>3751.4930768850577</v>
      </c>
      <c r="G47" s="164">
        <f t="shared" si="6"/>
        <v>3912.4785078045416</v>
      </c>
      <c r="H47" s="164">
        <f t="shared" si="6"/>
        <v>3978.3052880719424</v>
      </c>
      <c r="I47" s="164">
        <f t="shared" si="6"/>
        <v>4313.9530608853784</v>
      </c>
      <c r="J47" s="164">
        <f t="shared" si="6"/>
        <v>5212.939926102451</v>
      </c>
      <c r="K47" s="164">
        <f t="shared" si="6"/>
        <v>5258.151431227705</v>
      </c>
      <c r="L47" s="164">
        <f t="shared" si="6"/>
        <v>5541.8039573682199</v>
      </c>
      <c r="M47" s="164">
        <f t="shared" si="6"/>
        <v>5681.7139348672044</v>
      </c>
    </row>
    <row r="48" spans="1:26" ht="14.3" x14ac:dyDescent="0.25">
      <c r="A48" s="145" t="s">
        <v>21</v>
      </c>
      <c r="B48" s="163"/>
      <c r="C48" s="164"/>
      <c r="D48" s="164">
        <f t="shared" ref="D48:M48" si="7">SUM(D46:D47)</f>
        <v>37404.615845615874</v>
      </c>
      <c r="E48" s="164">
        <f t="shared" si="7"/>
        <v>39675.694072625396</v>
      </c>
      <c r="F48" s="164">
        <f t="shared" si="7"/>
        <v>39381.427458385311</v>
      </c>
      <c r="G48" s="164">
        <f t="shared" si="7"/>
        <v>43054.104252115787</v>
      </c>
      <c r="H48" s="164">
        <f t="shared" si="7"/>
        <v>43324.506626043003</v>
      </c>
      <c r="I48" s="164">
        <f t="shared" si="7"/>
        <v>47866.6639737636</v>
      </c>
      <c r="J48" s="164">
        <f t="shared" si="7"/>
        <v>49113.617877378398</v>
      </c>
      <c r="K48" s="164">
        <f t="shared" si="7"/>
        <v>49865.211099619155</v>
      </c>
      <c r="L48" s="164">
        <f t="shared" si="7"/>
        <v>50443.298014278778</v>
      </c>
      <c r="M48" s="164">
        <f t="shared" si="7"/>
        <v>53542.104147542013</v>
      </c>
      <c r="Z48" s="46"/>
    </row>
    <row r="49" spans="1:25" ht="13.6" thickBot="1" x14ac:dyDescent="0.25">
      <c r="A49" s="121"/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25" ht="14.3" thickBot="1" x14ac:dyDescent="0.3">
      <c r="A50" s="117" t="s">
        <v>99</v>
      </c>
      <c r="B50" s="123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25" ht="13.6" x14ac:dyDescent="0.25">
      <c r="A51" s="145" t="s">
        <v>96</v>
      </c>
      <c r="B51" s="163"/>
      <c r="C51" s="145">
        <f>C45</f>
        <v>2000</v>
      </c>
      <c r="D51" s="145">
        <f t="shared" ref="D51:M51" si="8">D45</f>
        <v>2001</v>
      </c>
      <c r="E51" s="145">
        <f t="shared" si="8"/>
        <v>2002</v>
      </c>
      <c r="F51" s="145">
        <f t="shared" si="8"/>
        <v>2003</v>
      </c>
      <c r="G51" s="145">
        <f t="shared" si="8"/>
        <v>2004</v>
      </c>
      <c r="H51" s="145">
        <f t="shared" si="8"/>
        <v>2005</v>
      </c>
      <c r="I51" s="145">
        <f t="shared" si="8"/>
        <v>2006</v>
      </c>
      <c r="J51" s="145">
        <f t="shared" si="8"/>
        <v>2007</v>
      </c>
      <c r="K51" s="145">
        <f t="shared" si="8"/>
        <v>2008</v>
      </c>
      <c r="L51" s="146" t="str">
        <f t="shared" si="8"/>
        <v>2009*</v>
      </c>
      <c r="M51" s="146" t="str">
        <f t="shared" si="8"/>
        <v>2010*</v>
      </c>
    </row>
    <row r="52" spans="1:25" ht="13.6" x14ac:dyDescent="0.25">
      <c r="A52" s="80" t="s">
        <v>1</v>
      </c>
      <c r="B52" s="80" t="s">
        <v>2</v>
      </c>
      <c r="C52" s="164">
        <f t="shared" ref="C52:M52" si="9">+C23-C29</f>
        <v>31381.315999999999</v>
      </c>
      <c r="D52" s="164">
        <f t="shared" si="9"/>
        <v>33062.218000000001</v>
      </c>
      <c r="E52" s="164">
        <f t="shared" si="9"/>
        <v>34481.135999999999</v>
      </c>
      <c r="F52" s="164">
        <f t="shared" si="9"/>
        <v>36405.513999999996</v>
      </c>
      <c r="G52" s="164">
        <f t="shared" si="9"/>
        <v>37950.535000000003</v>
      </c>
      <c r="H52" s="164">
        <f t="shared" si="9"/>
        <v>39285.099000000002</v>
      </c>
      <c r="I52" s="164">
        <f t="shared" si="9"/>
        <v>41247.394</v>
      </c>
      <c r="J52" s="164">
        <f t="shared" si="9"/>
        <v>42158.379000000001</v>
      </c>
      <c r="K52" s="164">
        <f t="shared" si="9"/>
        <v>44640.689450690843</v>
      </c>
      <c r="L52" s="164">
        <f t="shared" si="9"/>
        <v>50427.484156793129</v>
      </c>
      <c r="M52" s="164">
        <f t="shared" si="9"/>
        <v>49976.21138090903</v>
      </c>
    </row>
    <row r="53" spans="1:25" ht="13.6" x14ac:dyDescent="0.25">
      <c r="A53" s="80" t="s">
        <v>3</v>
      </c>
      <c r="B53" s="80" t="s">
        <v>4</v>
      </c>
      <c r="C53" s="164">
        <f t="shared" ref="C53:M53" si="10">+C24-C30</f>
        <v>3613.5080000000007</v>
      </c>
      <c r="D53" s="164">
        <f t="shared" si="10"/>
        <v>3721.2560000000003</v>
      </c>
      <c r="E53" s="164">
        <f t="shared" si="10"/>
        <v>3838.5839999999998</v>
      </c>
      <c r="F53" s="164">
        <f t="shared" si="10"/>
        <v>3862.7709999999997</v>
      </c>
      <c r="G53" s="164">
        <f t="shared" si="10"/>
        <v>3931.8269999999998</v>
      </c>
      <c r="H53" s="164">
        <f t="shared" si="10"/>
        <v>4135.1930000000002</v>
      </c>
      <c r="I53" s="164">
        <f t="shared" si="10"/>
        <v>4255.4350000000004</v>
      </c>
      <c r="J53" s="164">
        <f t="shared" si="10"/>
        <v>5263.8</v>
      </c>
      <c r="K53" s="164">
        <f t="shared" si="10"/>
        <v>5284.8609999999999</v>
      </c>
      <c r="L53" s="164">
        <f t="shared" si="10"/>
        <v>5878.5548952275531</v>
      </c>
      <c r="M53" s="164">
        <f t="shared" si="10"/>
        <v>5880.6906835479458</v>
      </c>
    </row>
    <row r="54" spans="1:25" ht="13.6" x14ac:dyDescent="0.25">
      <c r="A54" s="145" t="s">
        <v>21</v>
      </c>
      <c r="B54" s="163"/>
      <c r="C54" s="164">
        <f t="shared" ref="C54:M54" si="11">SUM(C52:C53)</f>
        <v>34994.824000000001</v>
      </c>
      <c r="D54" s="164">
        <f t="shared" si="11"/>
        <v>36783.474000000002</v>
      </c>
      <c r="E54" s="164">
        <f t="shared" si="11"/>
        <v>38319.72</v>
      </c>
      <c r="F54" s="164">
        <f t="shared" si="11"/>
        <v>40268.284999999996</v>
      </c>
      <c r="G54" s="164">
        <f t="shared" si="11"/>
        <v>41882.362000000001</v>
      </c>
      <c r="H54" s="164">
        <f t="shared" si="11"/>
        <v>43420.292000000001</v>
      </c>
      <c r="I54" s="164">
        <f t="shared" si="11"/>
        <v>45502.828999999998</v>
      </c>
      <c r="J54" s="164">
        <f t="shared" si="11"/>
        <v>47422.179000000004</v>
      </c>
      <c r="K54" s="164">
        <f t="shared" si="11"/>
        <v>49925.55045069084</v>
      </c>
      <c r="L54" s="164">
        <f t="shared" si="11"/>
        <v>56306.039052020686</v>
      </c>
      <c r="M54" s="164">
        <f t="shared" si="11"/>
        <v>55856.902064456975</v>
      </c>
    </row>
    <row r="55" spans="1:25" ht="14.3" thickBot="1" x14ac:dyDescent="0.3">
      <c r="A55" s="147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25" ht="14.3" thickBot="1" x14ac:dyDescent="0.3">
      <c r="A56" s="148" t="s">
        <v>97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1:25" ht="13.6" x14ac:dyDescent="0.25">
      <c r="A57" s="145" t="s">
        <v>101</v>
      </c>
      <c r="B57" s="163"/>
      <c r="C57" s="145">
        <f>C51</f>
        <v>2000</v>
      </c>
      <c r="D57" s="145">
        <f t="shared" ref="D57:M57" si="12">D51</f>
        <v>2001</v>
      </c>
      <c r="E57" s="145">
        <f t="shared" si="12"/>
        <v>2002</v>
      </c>
      <c r="F57" s="145">
        <f t="shared" si="12"/>
        <v>2003</v>
      </c>
      <c r="G57" s="145">
        <f t="shared" si="12"/>
        <v>2004</v>
      </c>
      <c r="H57" s="145">
        <f t="shared" si="12"/>
        <v>2005</v>
      </c>
      <c r="I57" s="145">
        <f t="shared" si="12"/>
        <v>2006</v>
      </c>
      <c r="J57" s="145">
        <f t="shared" si="12"/>
        <v>2007</v>
      </c>
      <c r="K57" s="145">
        <f t="shared" si="12"/>
        <v>2008</v>
      </c>
      <c r="L57" s="146" t="str">
        <f t="shared" si="12"/>
        <v>2009*</v>
      </c>
      <c r="M57" s="146" t="str">
        <f t="shared" si="12"/>
        <v>2010*</v>
      </c>
    </row>
    <row r="58" spans="1:25" ht="13.6" x14ac:dyDescent="0.25">
      <c r="A58" s="80" t="s">
        <v>1</v>
      </c>
      <c r="B58" s="80" t="s">
        <v>2</v>
      </c>
      <c r="C58" s="164">
        <f>+C52</f>
        <v>31381.315999999999</v>
      </c>
      <c r="D58" s="164">
        <f t="shared" ref="D58:M60" si="13">+(D41/C52)*C58</f>
        <v>31865.784409662985</v>
      </c>
      <c r="E58" s="164">
        <f t="shared" si="13"/>
        <v>32329.55540428681</v>
      </c>
      <c r="F58" s="164">
        <f t="shared" si="13"/>
        <v>33015.869502414578</v>
      </c>
      <c r="G58" s="164">
        <f t="shared" si="13"/>
        <v>33774.696682982438</v>
      </c>
      <c r="H58" s="164">
        <f t="shared" si="13"/>
        <v>34805.947167654813</v>
      </c>
      <c r="I58" s="164">
        <f t="shared" si="13"/>
        <v>36845.801706227357</v>
      </c>
      <c r="J58" s="164">
        <f t="shared" si="13"/>
        <v>37869.588503161489</v>
      </c>
      <c r="K58" s="164">
        <f t="shared" si="13"/>
        <v>38011.16027697282</v>
      </c>
      <c r="L58" s="164">
        <f t="shared" si="13"/>
        <v>38983.234038300594</v>
      </c>
      <c r="M58" s="164">
        <f t="shared" si="13"/>
        <v>37869.721925437043</v>
      </c>
    </row>
    <row r="59" spans="1:25" ht="13.6" x14ac:dyDescent="0.25">
      <c r="A59" s="80" t="s">
        <v>3</v>
      </c>
      <c r="B59" s="80" t="s">
        <v>4</v>
      </c>
      <c r="C59" s="164">
        <f>+C53</f>
        <v>3613.5080000000007</v>
      </c>
      <c r="D59" s="164">
        <f t="shared" si="13"/>
        <v>3565.2568306143103</v>
      </c>
      <c r="E59" s="164">
        <f t="shared" si="13"/>
        <v>3580.8439333237375</v>
      </c>
      <c r="F59" s="164">
        <f t="shared" si="13"/>
        <v>3488.8873041493775</v>
      </c>
      <c r="G59" s="164">
        <f t="shared" si="13"/>
        <v>3411.3635474227926</v>
      </c>
      <c r="H59" s="164">
        <f t="shared" si="13"/>
        <v>3408.9528912753244</v>
      </c>
      <c r="I59" s="164">
        <f t="shared" si="13"/>
        <v>3402.1894667624128</v>
      </c>
      <c r="J59" s="164">
        <f t="shared" si="13"/>
        <v>4109.3078302687363</v>
      </c>
      <c r="K59" s="164">
        <f t="shared" si="13"/>
        <v>3945.9300947729002</v>
      </c>
      <c r="L59" s="164">
        <f t="shared" si="13"/>
        <v>4040.4735352286034</v>
      </c>
      <c r="M59" s="164">
        <f t="shared" si="13"/>
        <v>3938.4198784394789</v>
      </c>
    </row>
    <row r="60" spans="1:25" ht="13.6" x14ac:dyDescent="0.25">
      <c r="A60" s="145" t="s">
        <v>21</v>
      </c>
      <c r="B60" s="163"/>
      <c r="C60" s="164">
        <f>+C54</f>
        <v>34994.824000000001</v>
      </c>
      <c r="D60" s="164">
        <f t="shared" si="13"/>
        <v>35431.041240277293</v>
      </c>
      <c r="E60" s="164">
        <f t="shared" si="13"/>
        <v>35910.20406572018</v>
      </c>
      <c r="F60" s="164">
        <f t="shared" si="13"/>
        <v>36503.789364129123</v>
      </c>
      <c r="G60" s="164">
        <f t="shared" si="13"/>
        <v>37184.493248558254</v>
      </c>
      <c r="H60" s="164">
        <f t="shared" si="13"/>
        <v>38210.803612914468</v>
      </c>
      <c r="I60" s="164">
        <f t="shared" si="13"/>
        <v>40229.712341282051</v>
      </c>
      <c r="J60" s="164">
        <f t="shared" si="13"/>
        <v>42024.948375955857</v>
      </c>
      <c r="K60" s="164">
        <f t="shared" si="13"/>
        <v>41979.156402596069</v>
      </c>
      <c r="L60" s="164">
        <f t="shared" si="13"/>
        <v>43045.534689883527</v>
      </c>
      <c r="M60" s="164">
        <f t="shared" si="13"/>
        <v>41830.845187777893</v>
      </c>
    </row>
    <row r="61" spans="1:25" ht="13.6" x14ac:dyDescent="0.25">
      <c r="A61" s="145"/>
      <c r="B61" s="163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25" ht="13.6" x14ac:dyDescent="0.25">
      <c r="A62" s="145" t="s">
        <v>102</v>
      </c>
      <c r="B62" s="163"/>
      <c r="C62" s="145">
        <f>C57</f>
        <v>2000</v>
      </c>
      <c r="D62" s="145">
        <f t="shared" ref="D62:M62" si="14">D57</f>
        <v>2001</v>
      </c>
      <c r="E62" s="145">
        <f t="shared" si="14"/>
        <v>2002</v>
      </c>
      <c r="F62" s="145">
        <f t="shared" si="14"/>
        <v>2003</v>
      </c>
      <c r="G62" s="145">
        <f t="shared" si="14"/>
        <v>2004</v>
      </c>
      <c r="H62" s="145">
        <f t="shared" si="14"/>
        <v>2005</v>
      </c>
      <c r="I62" s="145">
        <f t="shared" si="14"/>
        <v>2006</v>
      </c>
      <c r="J62" s="145">
        <f t="shared" si="14"/>
        <v>2007</v>
      </c>
      <c r="K62" s="145">
        <f t="shared" si="14"/>
        <v>2008</v>
      </c>
      <c r="L62" s="146" t="str">
        <f t="shared" si="14"/>
        <v>2009*</v>
      </c>
      <c r="M62" s="146" t="str">
        <f t="shared" si="14"/>
        <v>2010*</v>
      </c>
      <c r="O62" s="23"/>
      <c r="P62" s="23"/>
      <c r="Q62" s="23"/>
      <c r="R62" s="23"/>
      <c r="S62" s="23"/>
      <c r="T62" s="23"/>
      <c r="U62" s="23"/>
      <c r="V62" s="23"/>
      <c r="W62" s="23"/>
      <c r="X62" s="24"/>
      <c r="Y62" s="22"/>
    </row>
    <row r="63" spans="1:25" ht="13.6" x14ac:dyDescent="0.25">
      <c r="A63" s="80" t="s">
        <v>1</v>
      </c>
      <c r="B63" s="80" t="s">
        <v>2</v>
      </c>
      <c r="C63" s="164">
        <f>+C52</f>
        <v>31381.315999999999</v>
      </c>
      <c r="D63" s="164">
        <f>D46/C52*C63</f>
        <v>33681.344990207523</v>
      </c>
      <c r="E63" s="164">
        <f t="shared" ref="E63:M65" si="15">E46/D52*D63</f>
        <v>36573.559866838732</v>
      </c>
      <c r="F63" s="164">
        <f t="shared" si="15"/>
        <v>37792.070950137349</v>
      </c>
      <c r="G63" s="164">
        <f t="shared" si="15"/>
        <v>40632.391489726899</v>
      </c>
      <c r="H63" s="164">
        <f t="shared" si="15"/>
        <v>42126.685602668214</v>
      </c>
      <c r="I63" s="164">
        <f t="shared" si="15"/>
        <v>46702.984247811561</v>
      </c>
      <c r="J63" s="164">
        <f t="shared" si="15"/>
        <v>49707.205037648891</v>
      </c>
      <c r="K63" s="164">
        <f>K46/J52*J63</f>
        <v>52594.343370350456</v>
      </c>
      <c r="L63" s="164">
        <f t="shared" si="15"/>
        <v>52901.615663428282</v>
      </c>
      <c r="M63" s="164">
        <f t="shared" si="15"/>
        <v>50208.5719894387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3.6" x14ac:dyDescent="0.25">
      <c r="A64" s="80" t="s">
        <v>3</v>
      </c>
      <c r="B64" s="80" t="s">
        <v>4</v>
      </c>
      <c r="C64" s="164">
        <f>+C53</f>
        <v>3613.5080000000007</v>
      </c>
      <c r="D64" s="164">
        <f>D47/C53*C64</f>
        <v>3723.2708554083497</v>
      </c>
      <c r="E64" s="164">
        <f t="shared" si="15"/>
        <v>3776.469233694459</v>
      </c>
      <c r="F64" s="164">
        <f t="shared" si="15"/>
        <v>3690.787588671808</v>
      </c>
      <c r="G64" s="164">
        <f t="shared" si="15"/>
        <v>3738.2819529167532</v>
      </c>
      <c r="H64" s="164">
        <f t="shared" si="15"/>
        <v>3782.4723370566985</v>
      </c>
      <c r="I64" s="164">
        <f t="shared" si="15"/>
        <v>3945.9846532338429</v>
      </c>
      <c r="J64" s="164">
        <f t="shared" si="15"/>
        <v>4833.8609205945413</v>
      </c>
      <c r="K64" s="164">
        <f t="shared" si="15"/>
        <v>4828.6737182225497</v>
      </c>
      <c r="L64" s="164">
        <f t="shared" si="15"/>
        <v>5063.4374528460912</v>
      </c>
      <c r="M64" s="164">
        <f t="shared" si="15"/>
        <v>4893.8903602856499</v>
      </c>
      <c r="O64" s="27"/>
    </row>
    <row r="65" spans="1:25" ht="14.95" customHeight="1" x14ac:dyDescent="0.25">
      <c r="A65" s="145" t="s">
        <v>21</v>
      </c>
      <c r="B65" s="163"/>
      <c r="C65" s="164">
        <f>+C54</f>
        <v>34994.824000000001</v>
      </c>
      <c r="D65" s="164">
        <f>D48/C54*C65</f>
        <v>37404.615845615874</v>
      </c>
      <c r="E65" s="164">
        <f t="shared" si="15"/>
        <v>40345.675212589536</v>
      </c>
      <c r="F65" s="164">
        <f>F48/E54*E65</f>
        <v>41463.514912013168</v>
      </c>
      <c r="G65" s="164">
        <f t="shared" si="15"/>
        <v>44332.021929440816</v>
      </c>
      <c r="H65" s="164">
        <f>H48/G54*G65</f>
        <v>45858.51623716786</v>
      </c>
      <c r="I65" s="164">
        <f>I48/H54*H65</f>
        <v>50554.569901554227</v>
      </c>
      <c r="J65" s="164">
        <f t="shared" si="15"/>
        <v>54566.229895291777</v>
      </c>
      <c r="K65" s="164">
        <f>K48/J54*J65</f>
        <v>57377.299609937239</v>
      </c>
      <c r="L65" s="164">
        <f t="shared" si="15"/>
        <v>57972.324738556315</v>
      </c>
      <c r="M65" s="164">
        <f t="shared" si="15"/>
        <v>55126.595674030366</v>
      </c>
      <c r="O65" s="27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4.3" thickBot="1" x14ac:dyDescent="0.3">
      <c r="A66" s="147"/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25" ht="14.3" thickBot="1" x14ac:dyDescent="0.3">
      <c r="A67" s="149" t="s">
        <v>103</v>
      </c>
      <c r="B67" s="167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</row>
    <row r="68" spans="1:25" ht="13.6" x14ac:dyDescent="0.25">
      <c r="A68" s="1" t="s">
        <v>101</v>
      </c>
      <c r="B68" s="7"/>
      <c r="C68" s="1">
        <f>C62</f>
        <v>2000</v>
      </c>
      <c r="D68" s="1">
        <f t="shared" ref="D68:M68" si="16">D62</f>
        <v>2001</v>
      </c>
      <c r="E68" s="1">
        <f t="shared" si="16"/>
        <v>2002</v>
      </c>
      <c r="F68" s="1">
        <f t="shared" si="16"/>
        <v>2003</v>
      </c>
      <c r="G68" s="1">
        <f t="shared" si="16"/>
        <v>2004</v>
      </c>
      <c r="H68" s="1">
        <f t="shared" si="16"/>
        <v>2005</v>
      </c>
      <c r="I68" s="1">
        <f t="shared" si="16"/>
        <v>2006</v>
      </c>
      <c r="J68" s="1">
        <f t="shared" si="16"/>
        <v>2007</v>
      </c>
      <c r="K68" s="1">
        <f t="shared" si="16"/>
        <v>2008</v>
      </c>
      <c r="L68" s="40" t="str">
        <f t="shared" si="16"/>
        <v>2009*</v>
      </c>
      <c r="M68" s="40" t="str">
        <f t="shared" si="16"/>
        <v>2010*</v>
      </c>
    </row>
    <row r="69" spans="1:25" x14ac:dyDescent="0.2">
      <c r="A69" s="7" t="s">
        <v>1</v>
      </c>
      <c r="B69" s="7" t="s">
        <v>2</v>
      </c>
      <c r="C69" s="161">
        <f>+C58/$C$58</f>
        <v>1</v>
      </c>
      <c r="D69" s="161">
        <f t="shared" ref="D69:M69" si="17">+D58/$C$58</f>
        <v>1.0154381164149708</v>
      </c>
      <c r="E69" s="161">
        <f t="shared" si="17"/>
        <v>1.0302166870339922</v>
      </c>
      <c r="F69" s="161">
        <f t="shared" si="17"/>
        <v>1.0520868373529835</v>
      </c>
      <c r="G69" s="161">
        <f t="shared" si="17"/>
        <v>1.0762676964529607</v>
      </c>
      <c r="H69" s="161">
        <f t="shared" si="17"/>
        <v>1.1091296224688223</v>
      </c>
      <c r="I69" s="161">
        <f t="shared" si="17"/>
        <v>1.1741318211838967</v>
      </c>
      <c r="J69" s="161">
        <f t="shared" si="17"/>
        <v>1.2067559086164994</v>
      </c>
      <c r="K69" s="161">
        <f t="shared" si="17"/>
        <v>1.2112672482241607</v>
      </c>
      <c r="L69" s="161">
        <f>+L58/$C$58</f>
        <v>1.2422434431462528</v>
      </c>
      <c r="M69" s="161">
        <f t="shared" si="17"/>
        <v>1.2067601602634206</v>
      </c>
    </row>
    <row r="70" spans="1:25" x14ac:dyDescent="0.2">
      <c r="A70" s="7" t="s">
        <v>3</v>
      </c>
      <c r="B70" s="7" t="s">
        <v>4</v>
      </c>
      <c r="C70" s="161">
        <f>+C59/$C$59</f>
        <v>1</v>
      </c>
      <c r="D70" s="161">
        <f>+D59/$C$59</f>
        <v>0.98664700081314605</v>
      </c>
      <c r="E70" s="161">
        <f t="shared" ref="E70:L70" si="18">+E59/$C$59</f>
        <v>0.9909605661102</v>
      </c>
      <c r="F70" s="161">
        <f t="shared" si="18"/>
        <v>0.96551254463789116</v>
      </c>
      <c r="G70" s="161">
        <f t="shared" si="18"/>
        <v>0.94405866748400502</v>
      </c>
      <c r="H70" s="161">
        <f t="shared" si="18"/>
        <v>0.9433915439720415</v>
      </c>
      <c r="I70" s="161">
        <f t="shared" si="18"/>
        <v>0.94151983799742855</v>
      </c>
      <c r="J70" s="161">
        <f t="shared" si="18"/>
        <v>1.1372073426345632</v>
      </c>
      <c r="K70" s="161">
        <f t="shared" si="18"/>
        <v>1.0919942877594015</v>
      </c>
      <c r="L70" s="161">
        <f t="shared" si="18"/>
        <v>1.1181581818079833</v>
      </c>
      <c r="M70" s="161">
        <f>+M59/$C$59</f>
        <v>1.0899159150718576</v>
      </c>
    </row>
    <row r="71" spans="1:25" x14ac:dyDescent="0.2">
      <c r="A71" s="7" t="s">
        <v>21</v>
      </c>
      <c r="B71" s="7"/>
      <c r="C71" s="161">
        <f>+C60/$C$60</f>
        <v>1</v>
      </c>
      <c r="D71" s="161">
        <f t="shared" ref="D71:M71" si="19">+D60/$C$60</f>
        <v>1.0124651931462005</v>
      </c>
      <c r="E71" s="161">
        <f t="shared" si="19"/>
        <v>1.026157584496501</v>
      </c>
      <c r="F71" s="161">
        <f t="shared" si="19"/>
        <v>1.0431196729016017</v>
      </c>
      <c r="G71" s="161">
        <f t="shared" si="19"/>
        <v>1.0625712319215623</v>
      </c>
      <c r="H71" s="161">
        <f t="shared" si="19"/>
        <v>1.0918987223057464</v>
      </c>
      <c r="I71" s="161">
        <f t="shared" si="19"/>
        <v>1.1495903605996718</v>
      </c>
      <c r="J71" s="161">
        <f t="shared" si="19"/>
        <v>1.2008904052769591</v>
      </c>
      <c r="K71" s="161">
        <f>+K60/$C$60</f>
        <v>1.1995818696672418</v>
      </c>
      <c r="L71" s="161">
        <f t="shared" si="19"/>
        <v>1.2300543271737423</v>
      </c>
      <c r="M71" s="161">
        <f t="shared" si="19"/>
        <v>1.1953437796337507</v>
      </c>
    </row>
    <row r="72" spans="1:2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25" ht="13.6" x14ac:dyDescent="0.25">
      <c r="A73" s="1" t="s">
        <v>102</v>
      </c>
      <c r="B73" s="7"/>
      <c r="C73" s="1">
        <f>C68</f>
        <v>2000</v>
      </c>
      <c r="D73" s="1">
        <f t="shared" ref="D73:M73" si="20">D68</f>
        <v>2001</v>
      </c>
      <c r="E73" s="1">
        <f t="shared" si="20"/>
        <v>2002</v>
      </c>
      <c r="F73" s="1">
        <f t="shared" si="20"/>
        <v>2003</v>
      </c>
      <c r="G73" s="1">
        <f t="shared" si="20"/>
        <v>2004</v>
      </c>
      <c r="H73" s="1">
        <f t="shared" si="20"/>
        <v>2005</v>
      </c>
      <c r="I73" s="1">
        <f t="shared" si="20"/>
        <v>2006</v>
      </c>
      <c r="J73" s="1">
        <f t="shared" si="20"/>
        <v>2007</v>
      </c>
      <c r="K73" s="1">
        <f t="shared" si="20"/>
        <v>2008</v>
      </c>
      <c r="L73" s="40" t="str">
        <f t="shared" si="20"/>
        <v>2009*</v>
      </c>
      <c r="M73" s="40" t="str">
        <f t="shared" si="20"/>
        <v>2010*</v>
      </c>
    </row>
    <row r="74" spans="1:25" x14ac:dyDescent="0.2">
      <c r="A74" s="7" t="s">
        <v>1</v>
      </c>
      <c r="B74" s="7" t="s">
        <v>2</v>
      </c>
      <c r="C74" s="161">
        <f>+C63/$C$63</f>
        <v>1</v>
      </c>
      <c r="D74" s="161">
        <f>+D63/$C$63</f>
        <v>1.0732929425333062</v>
      </c>
      <c r="E74" s="161">
        <f t="shared" ref="E74:M74" si="21">+E63/$C$63</f>
        <v>1.1654565368399061</v>
      </c>
      <c r="F74" s="161">
        <f t="shared" si="21"/>
        <v>1.2042857268999603</v>
      </c>
      <c r="G74" s="161">
        <f t="shared" si="21"/>
        <v>1.2947956513272707</v>
      </c>
      <c r="H74" s="161">
        <f t="shared" si="21"/>
        <v>1.3424129696367169</v>
      </c>
      <c r="I74" s="161">
        <f t="shared" si="21"/>
        <v>1.488241737466063</v>
      </c>
      <c r="J74" s="161">
        <f t="shared" si="21"/>
        <v>1.583974522854583</v>
      </c>
      <c r="K74" s="161">
        <f>+K63/$C$63</f>
        <v>1.6759763475295446</v>
      </c>
      <c r="L74" s="161">
        <f t="shared" si="21"/>
        <v>1.6857679156421701</v>
      </c>
      <c r="M74" s="161">
        <f t="shared" si="21"/>
        <v>1.5999511298200082</v>
      </c>
    </row>
    <row r="75" spans="1:25" x14ac:dyDescent="0.2">
      <c r="A75" s="7" t="s">
        <v>3</v>
      </c>
      <c r="B75" s="7" t="s">
        <v>4</v>
      </c>
      <c r="C75" s="161">
        <f t="shared" ref="C75:M75" si="22">+C64/$C$64</f>
        <v>1</v>
      </c>
      <c r="D75" s="161">
        <f t="shared" si="22"/>
        <v>1.0303757056600813</v>
      </c>
      <c r="E75" s="161">
        <f t="shared" si="22"/>
        <v>1.0450977924206777</v>
      </c>
      <c r="F75" s="161">
        <f t="shared" si="22"/>
        <v>1.0213863062353279</v>
      </c>
      <c r="G75" s="161">
        <f t="shared" si="22"/>
        <v>1.0345298676291161</v>
      </c>
      <c r="H75" s="161">
        <f t="shared" si="22"/>
        <v>1.0467590875837822</v>
      </c>
      <c r="I75" s="161">
        <f t="shared" si="22"/>
        <v>1.092009386234607</v>
      </c>
      <c r="J75" s="161">
        <f t="shared" si="22"/>
        <v>1.3377197229380813</v>
      </c>
      <c r="K75" s="161">
        <f t="shared" si="22"/>
        <v>1.3362842197173905</v>
      </c>
      <c r="L75" s="161">
        <f t="shared" si="22"/>
        <v>1.4012525924520134</v>
      </c>
      <c r="M75" s="161">
        <f t="shared" si="22"/>
        <v>1.3543322334655545</v>
      </c>
    </row>
    <row r="76" spans="1:25" x14ac:dyDescent="0.2">
      <c r="A76" s="7" t="s">
        <v>21</v>
      </c>
      <c r="B76" s="7"/>
      <c r="C76" s="161">
        <f t="shared" ref="C76:M76" si="23">+C65/$C$65</f>
        <v>1</v>
      </c>
      <c r="D76" s="161">
        <f t="shared" si="23"/>
        <v>1.0688613792032751</v>
      </c>
      <c r="E76" s="161">
        <f t="shared" si="23"/>
        <v>1.1529040755452731</v>
      </c>
      <c r="F76" s="161">
        <f t="shared" si="23"/>
        <v>1.1848470765851877</v>
      </c>
      <c r="G76" s="161">
        <f t="shared" si="23"/>
        <v>1.2668165420532138</v>
      </c>
      <c r="H76" s="161">
        <f t="shared" si="23"/>
        <v>1.3104371159908637</v>
      </c>
      <c r="I76" s="161">
        <f t="shared" si="23"/>
        <v>1.4446299230295951</v>
      </c>
      <c r="J76" s="161">
        <f t="shared" si="23"/>
        <v>1.5592657329921642</v>
      </c>
      <c r="K76" s="161">
        <f t="shared" si="23"/>
        <v>1.6395938899403306</v>
      </c>
      <c r="L76" s="161">
        <f t="shared" si="23"/>
        <v>1.6565971224360583</v>
      </c>
      <c r="M76" s="161">
        <f t="shared" si="23"/>
        <v>1.5752785518804258</v>
      </c>
    </row>
    <row r="77" spans="1:25" ht="14.3" thickBot="1" x14ac:dyDescent="0.3">
      <c r="A77" s="14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25" ht="14.3" thickBot="1" x14ac:dyDescent="0.3">
      <c r="A78" s="117" t="s">
        <v>98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25" ht="13.6" x14ac:dyDescent="0.25">
      <c r="A79" s="7"/>
      <c r="B79" s="7"/>
      <c r="C79" s="1">
        <f>C73</f>
        <v>2000</v>
      </c>
      <c r="D79" s="1">
        <f t="shared" ref="D79:M79" si="24">D73</f>
        <v>2001</v>
      </c>
      <c r="E79" s="1">
        <f t="shared" si="24"/>
        <v>2002</v>
      </c>
      <c r="F79" s="1">
        <f t="shared" si="24"/>
        <v>2003</v>
      </c>
      <c r="G79" s="1">
        <f t="shared" si="24"/>
        <v>2004</v>
      </c>
      <c r="H79" s="1">
        <f t="shared" si="24"/>
        <v>2005</v>
      </c>
      <c r="I79" s="1">
        <f t="shared" si="24"/>
        <v>2006</v>
      </c>
      <c r="J79" s="1">
        <f t="shared" si="24"/>
        <v>2007</v>
      </c>
      <c r="K79" s="1">
        <f t="shared" si="24"/>
        <v>2008</v>
      </c>
      <c r="L79" s="40" t="str">
        <f t="shared" si="24"/>
        <v>2009*</v>
      </c>
      <c r="M79" s="40" t="str">
        <f t="shared" si="24"/>
        <v>2010*</v>
      </c>
    </row>
    <row r="80" spans="1:25" ht="13.6" x14ac:dyDescent="0.25">
      <c r="A80" s="7" t="s">
        <v>1</v>
      </c>
      <c r="B80" s="7" t="s">
        <v>2</v>
      </c>
      <c r="C80" s="169">
        <f>(C35/$C35)*100</f>
        <v>100</v>
      </c>
      <c r="D80" s="169">
        <f t="shared" ref="D80:M80" si="25">(D35/$C35)*100</f>
        <v>101.71733605923643</v>
      </c>
      <c r="E80" s="169">
        <f t="shared" si="25"/>
        <v>102.3336902428404</v>
      </c>
      <c r="F80" s="169">
        <f t="shared" si="25"/>
        <v>106.38237435395423</v>
      </c>
      <c r="G80" s="169">
        <f t="shared" si="25"/>
        <v>107.78218697541742</v>
      </c>
      <c r="H80" s="169">
        <f t="shared" si="25"/>
        <v>111.09955015556802</v>
      </c>
      <c r="I80" s="169">
        <f t="shared" si="25"/>
        <v>118.84983967764784</v>
      </c>
      <c r="J80" s="169">
        <f t="shared" si="25"/>
        <v>122.66650719441961</v>
      </c>
      <c r="K80" s="169">
        <f t="shared" si="25"/>
        <v>119.82234846809132</v>
      </c>
      <c r="L80" s="169">
        <f t="shared" si="25"/>
        <v>123.88230294569279</v>
      </c>
      <c r="M80" s="169">
        <f t="shared" si="25"/>
        <v>127.35050383575684</v>
      </c>
    </row>
    <row r="81" spans="1:30" ht="13.6" x14ac:dyDescent="0.25">
      <c r="A81" s="7" t="s">
        <v>3</v>
      </c>
      <c r="B81" s="7" t="s">
        <v>4</v>
      </c>
      <c r="C81" s="169">
        <f>(C36/$C36)*100</f>
        <v>100</v>
      </c>
      <c r="D81" s="169">
        <f t="shared" ref="D81:M81" si="26">(D36/$C36)*100</f>
        <v>101.0513975981078</v>
      </c>
      <c r="E81" s="169">
        <f t="shared" si="26"/>
        <v>102.40370313012879</v>
      </c>
      <c r="F81" s="169">
        <f t="shared" si="26"/>
        <v>103.75731769273875</v>
      </c>
      <c r="G81" s="169">
        <f t="shared" si="26"/>
        <v>100.04788733082653</v>
      </c>
      <c r="H81" s="169">
        <f t="shared" si="26"/>
        <v>102.97075814150625</v>
      </c>
      <c r="I81" s="169">
        <f t="shared" si="26"/>
        <v>103.87040636486502</v>
      </c>
      <c r="J81" s="169">
        <f t="shared" si="26"/>
        <v>124.55522066803479</v>
      </c>
      <c r="K81" s="169">
        <f t="shared" si="26"/>
        <v>122.16253037128335</v>
      </c>
      <c r="L81" s="169">
        <f t="shared" si="26"/>
        <v>126.50887225346747</v>
      </c>
      <c r="M81" s="169">
        <f t="shared" si="26"/>
        <v>129.91796687038871</v>
      </c>
    </row>
    <row r="82" spans="1:30" ht="13.6" x14ac:dyDescent="0.25">
      <c r="A82" s="23" t="s">
        <v>21</v>
      </c>
      <c r="B82" s="115"/>
      <c r="C82" s="169">
        <f>(C37/$C37)*100</f>
        <v>100</v>
      </c>
      <c r="D82" s="169">
        <f t="shared" ref="D82:M82" si="27">(D37/$C37)*100</f>
        <v>101.61832729584688</v>
      </c>
      <c r="E82" s="169">
        <f t="shared" si="27"/>
        <v>102.3440994469882</v>
      </c>
      <c r="F82" s="169">
        <f t="shared" si="27"/>
        <v>105.99209262519815</v>
      </c>
      <c r="G82" s="169">
        <f t="shared" si="27"/>
        <v>106.63228576352861</v>
      </c>
      <c r="H82" s="169">
        <f t="shared" si="27"/>
        <v>109.89099757580098</v>
      </c>
      <c r="I82" s="169">
        <f t="shared" si="27"/>
        <v>116.62276427181936</v>
      </c>
      <c r="J82" s="169">
        <f t="shared" si="27"/>
        <v>122.94731269873435</v>
      </c>
      <c r="K82" s="169">
        <f t="shared" si="27"/>
        <v>120.17027628705068</v>
      </c>
      <c r="L82" s="169">
        <f t="shared" si="27"/>
        <v>124.27280956799984</v>
      </c>
      <c r="M82" s="169">
        <f t="shared" si="27"/>
        <v>127.73222280071413</v>
      </c>
    </row>
    <row r="83" spans="1:30" ht="14.3" thickBot="1" x14ac:dyDescent="0.3">
      <c r="A83" s="125"/>
      <c r="B83" s="125"/>
      <c r="C83" s="170"/>
      <c r="D83" s="170"/>
      <c r="E83" s="170"/>
      <c r="F83" s="170"/>
      <c r="G83" s="170"/>
      <c r="H83" s="126"/>
      <c r="I83" s="170"/>
      <c r="J83" s="170"/>
      <c r="K83" s="170"/>
      <c r="L83" s="170"/>
      <c r="M83" s="170"/>
    </row>
    <row r="84" spans="1:30" ht="17.350000000000001" customHeight="1" thickBot="1" x14ac:dyDescent="0.4">
      <c r="A84" s="117" t="s">
        <v>104</v>
      </c>
      <c r="B84" s="123"/>
      <c r="C84" s="171"/>
      <c r="D84" s="171"/>
      <c r="E84" s="171"/>
      <c r="F84" s="171"/>
      <c r="G84" s="171"/>
      <c r="H84" s="131"/>
      <c r="I84" s="171"/>
      <c r="J84" s="171"/>
      <c r="K84" s="171"/>
      <c r="L84" s="171"/>
      <c r="M84" s="171"/>
      <c r="V84" s="48"/>
    </row>
    <row r="85" spans="1:30" ht="13.6" x14ac:dyDescent="0.25">
      <c r="A85" s="145" t="s">
        <v>175</v>
      </c>
      <c r="B85" s="163"/>
      <c r="C85" s="150">
        <f>C79</f>
        <v>2000</v>
      </c>
      <c r="D85" s="150">
        <f t="shared" ref="D85:M85" si="28">D79</f>
        <v>2001</v>
      </c>
      <c r="E85" s="150">
        <f t="shared" si="28"/>
        <v>2002</v>
      </c>
      <c r="F85" s="150">
        <f t="shared" si="28"/>
        <v>2003</v>
      </c>
      <c r="G85" s="150">
        <f t="shared" si="28"/>
        <v>2004</v>
      </c>
      <c r="H85" s="150">
        <f t="shared" si="28"/>
        <v>2005</v>
      </c>
      <c r="I85" s="150">
        <f t="shared" si="28"/>
        <v>2006</v>
      </c>
      <c r="J85" s="150">
        <f t="shared" si="28"/>
        <v>2007</v>
      </c>
      <c r="K85" s="150">
        <f t="shared" si="28"/>
        <v>2008</v>
      </c>
      <c r="L85" s="151" t="str">
        <f t="shared" si="28"/>
        <v>2009*</v>
      </c>
      <c r="M85" s="151" t="str">
        <f t="shared" si="28"/>
        <v>2010*</v>
      </c>
    </row>
    <row r="86" spans="1:30" ht="13.6" x14ac:dyDescent="0.25">
      <c r="A86" s="80" t="s">
        <v>1</v>
      </c>
      <c r="B86" s="80" t="s">
        <v>2</v>
      </c>
      <c r="C86" s="172">
        <f t="shared" ref="C86:M86" si="29">(C69/C80)*100</f>
        <v>1</v>
      </c>
      <c r="D86" s="172">
        <f t="shared" si="29"/>
        <v>0.99829405267123494</v>
      </c>
      <c r="E86" s="172">
        <f t="shared" si="29"/>
        <v>1.0067228931051564</v>
      </c>
      <c r="F86" s="172">
        <f t="shared" si="29"/>
        <v>0.98896724550675297</v>
      </c>
      <c r="G86" s="172">
        <f t="shared" si="29"/>
        <v>0.99855804252555402</v>
      </c>
      <c r="H86" s="172">
        <f t="shared" si="29"/>
        <v>0.99832053407574983</v>
      </c>
      <c r="I86" s="172">
        <f t="shared" si="29"/>
        <v>0.98791199413348174</v>
      </c>
      <c r="J86" s="172">
        <f t="shared" si="29"/>
        <v>0.98376968270879206</v>
      </c>
      <c r="K86" s="172">
        <f t="shared" si="29"/>
        <v>1.0108859187872794</v>
      </c>
      <c r="L86" s="172">
        <f t="shared" si="29"/>
        <v>1.0027610188122063</v>
      </c>
      <c r="M86" s="172">
        <f t="shared" si="29"/>
        <v>0.94758962384614653</v>
      </c>
    </row>
    <row r="87" spans="1:30" ht="13.6" x14ac:dyDescent="0.25">
      <c r="A87" s="80" t="s">
        <v>3</v>
      </c>
      <c r="B87" s="80" t="s">
        <v>4</v>
      </c>
      <c r="C87" s="172">
        <f t="shared" ref="C87:M87" si="30">(C70/C81)*100</f>
        <v>1</v>
      </c>
      <c r="D87" s="172">
        <f t="shared" si="30"/>
        <v>0.97638135074306109</v>
      </c>
      <c r="E87" s="172">
        <f t="shared" si="30"/>
        <v>0.96769993254144704</v>
      </c>
      <c r="F87" s="172">
        <f t="shared" si="30"/>
        <v>0.93054886740336451</v>
      </c>
      <c r="G87" s="172">
        <f t="shared" si="30"/>
        <v>0.94360679937428704</v>
      </c>
      <c r="H87" s="172">
        <f t="shared" si="30"/>
        <v>0.9161742236330801</v>
      </c>
      <c r="I87" s="172">
        <f t="shared" si="30"/>
        <v>0.90643704106649681</v>
      </c>
      <c r="J87" s="172">
        <f t="shared" si="30"/>
        <v>0.91301459427819087</v>
      </c>
      <c r="K87" s="172">
        <f t="shared" si="30"/>
        <v>0.89388643509638355</v>
      </c>
      <c r="L87" s="172">
        <f t="shared" si="30"/>
        <v>0.88385752073395463</v>
      </c>
      <c r="M87" s="172">
        <f t="shared" si="30"/>
        <v>0.83892624040153019</v>
      </c>
    </row>
    <row r="88" spans="1:30" ht="14.3" x14ac:dyDescent="0.25">
      <c r="A88" s="145" t="s">
        <v>21</v>
      </c>
      <c r="B88" s="163"/>
      <c r="C88" s="172">
        <f t="shared" ref="C88:M88" si="31">(C71/C82)*100</f>
        <v>1</v>
      </c>
      <c r="D88" s="172">
        <f t="shared" si="31"/>
        <v>0.9963411326369862</v>
      </c>
      <c r="E88" s="172">
        <f t="shared" si="31"/>
        <v>1.0026543689780827</v>
      </c>
      <c r="F88" s="172">
        <f t="shared" si="31"/>
        <v>0.98414857850784088</v>
      </c>
      <c r="G88" s="172">
        <f t="shared" si="31"/>
        <v>0.99648171687696585</v>
      </c>
      <c r="H88" s="172">
        <f t="shared" si="31"/>
        <v>0.99361981089722362</v>
      </c>
      <c r="I88" s="172">
        <f t="shared" si="31"/>
        <v>0.98573410412417894</v>
      </c>
      <c r="J88" s="172">
        <f t="shared" si="31"/>
        <v>0.97675205656554498</v>
      </c>
      <c r="K88" s="172">
        <f t="shared" si="31"/>
        <v>0.99823509334521399</v>
      </c>
      <c r="L88" s="172">
        <f t="shared" si="31"/>
        <v>0.98980165609008686</v>
      </c>
      <c r="M88" s="172">
        <f t="shared" si="31"/>
        <v>0.93582007219799812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30" ht="14.3" x14ac:dyDescent="0.25">
      <c r="A89" s="145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46"/>
    </row>
    <row r="90" spans="1:30" ht="14.3" x14ac:dyDescent="0.25">
      <c r="A90" s="145" t="s">
        <v>176</v>
      </c>
      <c r="B90" s="163"/>
      <c r="C90" s="150">
        <f>C85</f>
        <v>2000</v>
      </c>
      <c r="D90" s="150">
        <f t="shared" ref="D90:M90" si="32">D85</f>
        <v>2001</v>
      </c>
      <c r="E90" s="150">
        <f t="shared" si="32"/>
        <v>2002</v>
      </c>
      <c r="F90" s="150">
        <f t="shared" si="32"/>
        <v>2003</v>
      </c>
      <c r="G90" s="150">
        <f t="shared" si="32"/>
        <v>2004</v>
      </c>
      <c r="H90" s="150">
        <f t="shared" si="32"/>
        <v>2005</v>
      </c>
      <c r="I90" s="150">
        <f t="shared" si="32"/>
        <v>2006</v>
      </c>
      <c r="J90" s="150">
        <f t="shared" si="32"/>
        <v>2007</v>
      </c>
      <c r="K90" s="150">
        <f t="shared" si="32"/>
        <v>2008</v>
      </c>
      <c r="L90" s="151" t="str">
        <f t="shared" si="32"/>
        <v>2009*</v>
      </c>
      <c r="M90" s="151" t="str">
        <f t="shared" si="32"/>
        <v>2010*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46"/>
    </row>
    <row r="91" spans="1:30" ht="14.3" x14ac:dyDescent="0.25">
      <c r="A91" s="80" t="s">
        <v>1</v>
      </c>
      <c r="B91" s="80" t="s">
        <v>2</v>
      </c>
      <c r="C91" s="172">
        <f t="shared" ref="C91:M91" si="33">(C74/C80)*100</f>
        <v>1</v>
      </c>
      <c r="D91" s="172">
        <f t="shared" si="33"/>
        <v>1.0551720917152805</v>
      </c>
      <c r="E91" s="172">
        <f t="shared" si="33"/>
        <v>1.1388786372056443</v>
      </c>
      <c r="F91" s="172">
        <f t="shared" si="33"/>
        <v>1.1320350144593261</v>
      </c>
      <c r="G91" s="172">
        <f t="shared" si="33"/>
        <v>1.2013076442980166</v>
      </c>
      <c r="H91" s="172">
        <f t="shared" si="33"/>
        <v>1.2082973943251727</v>
      </c>
      <c r="I91" s="172">
        <f t="shared" si="33"/>
        <v>1.2522034034732969</v>
      </c>
      <c r="J91" s="172">
        <f t="shared" si="33"/>
        <v>1.29128525714364</v>
      </c>
      <c r="K91" s="172">
        <f t="shared" si="33"/>
        <v>1.3987176590649588</v>
      </c>
      <c r="L91" s="172">
        <f t="shared" si="33"/>
        <v>1.3607818675934471</v>
      </c>
      <c r="M91" s="172">
        <f t="shared" si="33"/>
        <v>1.2563367098126721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46"/>
    </row>
    <row r="92" spans="1:30" ht="14.3" x14ac:dyDescent="0.25">
      <c r="A92" s="80" t="s">
        <v>3</v>
      </c>
      <c r="B92" s="80" t="s">
        <v>4</v>
      </c>
      <c r="C92" s="172">
        <f t="shared" ref="C92:M92" si="34">(C75/C81)*100</f>
        <v>1</v>
      </c>
      <c r="D92" s="172">
        <f t="shared" si="34"/>
        <v>1.0196550766749368</v>
      </c>
      <c r="E92" s="172">
        <f t="shared" si="34"/>
        <v>1.0205664057799033</v>
      </c>
      <c r="F92" s="172">
        <f t="shared" si="34"/>
        <v>0.9843992972717408</v>
      </c>
      <c r="G92" s="172">
        <f t="shared" si="34"/>
        <v>1.0340346960133753</v>
      </c>
      <c r="H92" s="172">
        <f t="shared" si="34"/>
        <v>1.0165595616430121</v>
      </c>
      <c r="I92" s="172">
        <f t="shared" si="34"/>
        <v>1.0513190661820571</v>
      </c>
      <c r="J92" s="172">
        <f t="shared" si="34"/>
        <v>1.0739973128090541</v>
      </c>
      <c r="K92" s="172">
        <f t="shared" si="34"/>
        <v>1.0938576793195744</v>
      </c>
      <c r="L92" s="172">
        <f t="shared" si="34"/>
        <v>1.1076318739483559</v>
      </c>
      <c r="M92" s="172">
        <f t="shared" si="34"/>
        <v>1.0424518379483954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46"/>
    </row>
    <row r="93" spans="1:30" ht="14.3" x14ac:dyDescent="0.25">
      <c r="A93" s="145" t="s">
        <v>21</v>
      </c>
      <c r="B93" s="163"/>
      <c r="C93" s="172">
        <f t="shared" ref="C93:M93" si="35">(C76/C82)*100</f>
        <v>1</v>
      </c>
      <c r="D93" s="172">
        <f t="shared" si="35"/>
        <v>1.0518391786665033</v>
      </c>
      <c r="E93" s="172">
        <f t="shared" si="35"/>
        <v>1.1264978457721933</v>
      </c>
      <c r="F93" s="172">
        <f t="shared" si="35"/>
        <v>1.1178636511828872</v>
      </c>
      <c r="G93" s="172">
        <f t="shared" si="35"/>
        <v>1.1880234330365469</v>
      </c>
      <c r="H93" s="172">
        <f t="shared" si="35"/>
        <v>1.1924881427042702</v>
      </c>
      <c r="I93" s="172">
        <f t="shared" si="35"/>
        <v>1.2387203579418795</v>
      </c>
      <c r="J93" s="172">
        <f t="shared" si="35"/>
        <v>1.2682389706336508</v>
      </c>
      <c r="K93" s="172">
        <f t="shared" si="35"/>
        <v>1.3643922112851214</v>
      </c>
      <c r="L93" s="172">
        <f t="shared" si="35"/>
        <v>1.3330326466382802</v>
      </c>
      <c r="M93" s="172">
        <f t="shared" si="35"/>
        <v>1.233266373464863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46"/>
    </row>
    <row r="94" spans="1:30" ht="14.95" thickBot="1" x14ac:dyDescent="0.3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Q94" s="46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46"/>
      <c r="AD94" s="46"/>
    </row>
    <row r="95" spans="1:30" ht="14.95" thickBot="1" x14ac:dyDescent="0.3">
      <c r="A95" s="117" t="s">
        <v>105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7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1:30" ht="14.3" x14ac:dyDescent="0.25">
      <c r="A96" s="7"/>
      <c r="B96" s="7"/>
      <c r="C96" s="1">
        <f>C90</f>
        <v>2000</v>
      </c>
      <c r="D96" s="1">
        <f t="shared" ref="D96:M96" si="36">D90</f>
        <v>2001</v>
      </c>
      <c r="E96" s="1">
        <f t="shared" si="36"/>
        <v>2002</v>
      </c>
      <c r="F96" s="1">
        <f t="shared" si="36"/>
        <v>2003</v>
      </c>
      <c r="G96" s="1">
        <f t="shared" si="36"/>
        <v>2004</v>
      </c>
      <c r="H96" s="1">
        <f t="shared" si="36"/>
        <v>2005</v>
      </c>
      <c r="I96" s="1">
        <f t="shared" si="36"/>
        <v>2006</v>
      </c>
      <c r="J96" s="1">
        <f t="shared" si="36"/>
        <v>2007</v>
      </c>
      <c r="K96" s="1">
        <f t="shared" si="36"/>
        <v>2008</v>
      </c>
      <c r="L96" s="40" t="str">
        <f t="shared" si="36"/>
        <v>2009*</v>
      </c>
      <c r="M96" s="40" t="str">
        <f t="shared" si="36"/>
        <v>2010*</v>
      </c>
      <c r="Q96" s="29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46"/>
      <c r="AD96" s="46"/>
    </row>
    <row r="97" spans="1:30" ht="14.3" x14ac:dyDescent="0.25">
      <c r="A97" s="7" t="s">
        <v>7</v>
      </c>
      <c r="B97" s="7"/>
      <c r="C97" s="155">
        <f>C60*1000/C37</f>
        <v>232.74609992286247</v>
      </c>
      <c r="D97" s="155">
        <f t="shared" ref="D97:M97" si="37">D60*1000/D37</f>
        <v>231.89451281398593</v>
      </c>
      <c r="E97" s="155">
        <f>E60*1000/E37</f>
        <v>233.36389395026745</v>
      </c>
      <c r="F97" s="155">
        <f t="shared" si="37"/>
        <v>229.05674339232903</v>
      </c>
      <c r="G97" s="155">
        <f t="shared" si="37"/>
        <v>231.92723324755181</v>
      </c>
      <c r="H97" s="155">
        <f t="shared" si="37"/>
        <v>231.2611357924209</v>
      </c>
      <c r="I97" s="155">
        <f t="shared" si="37"/>
        <v>229.42576829585954</v>
      </c>
      <c r="J97" s="155">
        <f t="shared" si="37"/>
        <v>227.33523175726572</v>
      </c>
      <c r="K97" s="155">
        <f t="shared" si="37"/>
        <v>232.33532478223313</v>
      </c>
      <c r="L97" s="155">
        <f t="shared" si="37"/>
        <v>230.3724751521581</v>
      </c>
      <c r="M97" s="155">
        <f t="shared" si="37"/>
        <v>217.80847203361566</v>
      </c>
      <c r="Q97" s="46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46"/>
      <c r="AD97" s="46"/>
    </row>
    <row r="98" spans="1:30" ht="14.3" x14ac:dyDescent="0.25">
      <c r="A98" s="7" t="s">
        <v>8</v>
      </c>
      <c r="B98" s="7"/>
      <c r="C98" s="155">
        <f>C65*1000/C37</f>
        <v>232.74609992286247</v>
      </c>
      <c r="D98" s="155">
        <f t="shared" ref="D98:M98" si="38">D65*1000/D37</f>
        <v>244.81146658069557</v>
      </c>
      <c r="E98" s="155">
        <f t="shared" si="38"/>
        <v>262.1879801749842</v>
      </c>
      <c r="F98" s="155">
        <f>F65*1000/F37</f>
        <v>260.17840505834812</v>
      </c>
      <c r="G98" s="155">
        <f t="shared" si="38"/>
        <v>276.50782065622627</v>
      </c>
      <c r="H98" s="155">
        <f t="shared" si="38"/>
        <v>277.54696441867668</v>
      </c>
      <c r="I98" s="155">
        <f t="shared" si="38"/>
        <v>288.30733220602463</v>
      </c>
      <c r="J98" s="155">
        <f t="shared" si="38"/>
        <v>295.17767418516786</v>
      </c>
      <c r="K98" s="155">
        <f t="shared" si="38"/>
        <v>317.55696594174208</v>
      </c>
      <c r="L98" s="155">
        <f t="shared" si="38"/>
        <v>310.25814957491104</v>
      </c>
      <c r="M98" s="155">
        <f t="shared" si="38"/>
        <v>287.0379385899592</v>
      </c>
      <c r="Q98" s="46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46"/>
      <c r="AD98" s="46"/>
    </row>
    <row r="99" spans="1:30" ht="14.95" thickBot="1" x14ac:dyDescent="0.3">
      <c r="A99" s="125"/>
      <c r="B99" s="125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1:30" ht="14.3" thickBot="1" x14ac:dyDescent="0.3">
      <c r="A100" s="120" t="s">
        <v>237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75"/>
    </row>
    <row r="101" spans="1:30" ht="13.6" x14ac:dyDescent="0.25">
      <c r="A101" s="7"/>
      <c r="B101" s="7"/>
      <c r="C101" s="61">
        <f>C96</f>
        <v>2000</v>
      </c>
      <c r="D101" s="61">
        <f t="shared" ref="D101:M101" si="39">D96</f>
        <v>2001</v>
      </c>
      <c r="E101" s="61">
        <f t="shared" si="39"/>
        <v>2002</v>
      </c>
      <c r="F101" s="61">
        <f t="shared" si="39"/>
        <v>2003</v>
      </c>
      <c r="G101" s="61">
        <f t="shared" si="39"/>
        <v>2004</v>
      </c>
      <c r="H101" s="61">
        <f t="shared" si="39"/>
        <v>2005</v>
      </c>
      <c r="I101" s="61">
        <f t="shared" si="39"/>
        <v>2006</v>
      </c>
      <c r="J101" s="61">
        <f t="shared" si="39"/>
        <v>2007</v>
      </c>
      <c r="K101" s="61">
        <f t="shared" si="39"/>
        <v>2008</v>
      </c>
      <c r="L101" s="176" t="str">
        <f t="shared" si="39"/>
        <v>2009*</v>
      </c>
      <c r="M101" s="176" t="str">
        <f t="shared" si="39"/>
        <v>2010*</v>
      </c>
    </row>
    <row r="102" spans="1:30" x14ac:dyDescent="0.2">
      <c r="A102" s="7" t="s">
        <v>175</v>
      </c>
      <c r="B102" s="7"/>
      <c r="C102" s="155">
        <f>C97/C$97*100</f>
        <v>100</v>
      </c>
      <c r="D102" s="155">
        <f t="shared" ref="D102:L102" si="40">D97/$C97*100</f>
        <v>99.634113263698609</v>
      </c>
      <c r="E102" s="155">
        <f>E97/$C97*100</f>
        <v>100.26543689780827</v>
      </c>
      <c r="F102" s="155">
        <f t="shared" si="40"/>
        <v>98.414857850784102</v>
      </c>
      <c r="G102" s="155">
        <f t="shared" si="40"/>
        <v>99.648171687696575</v>
      </c>
      <c r="H102" s="155">
        <f t="shared" si="40"/>
        <v>99.361981089722349</v>
      </c>
      <c r="I102" s="155">
        <f t="shared" si="40"/>
        <v>98.573410412417928</v>
      </c>
      <c r="J102" s="155">
        <f t="shared" si="40"/>
        <v>97.675205656554482</v>
      </c>
      <c r="K102" s="155">
        <f t="shared" si="40"/>
        <v>99.823509334521404</v>
      </c>
      <c r="L102" s="155">
        <f t="shared" si="40"/>
        <v>98.980165609008679</v>
      </c>
      <c r="M102" s="155">
        <f>M97/$C97*100</f>
        <v>93.58200721979982</v>
      </c>
    </row>
    <row r="103" spans="1:30" ht="15.65" x14ac:dyDescent="0.25">
      <c r="A103" s="7" t="s">
        <v>176</v>
      </c>
      <c r="B103" s="7"/>
      <c r="C103" s="155">
        <f>C98/C$97*100</f>
        <v>100</v>
      </c>
      <c r="D103" s="155">
        <f t="shared" ref="D103:L103" si="41">D98/$C98*100</f>
        <v>105.18391786665033</v>
      </c>
      <c r="E103" s="155">
        <f t="shared" si="41"/>
        <v>112.64978457721932</v>
      </c>
      <c r="F103" s="155">
        <f t="shared" si="41"/>
        <v>111.7863651182887</v>
      </c>
      <c r="G103" s="155">
        <f t="shared" si="41"/>
        <v>118.80234330365469</v>
      </c>
      <c r="H103" s="155">
        <f t="shared" si="41"/>
        <v>119.24881427042699</v>
      </c>
      <c r="I103" s="155">
        <f t="shared" si="41"/>
        <v>123.87203579418792</v>
      </c>
      <c r="J103" s="155">
        <f t="shared" si="41"/>
        <v>126.82389706336505</v>
      </c>
      <c r="K103" s="155">
        <f t="shared" si="41"/>
        <v>136.43922112851209</v>
      </c>
      <c r="L103" s="155">
        <f t="shared" si="41"/>
        <v>133.30326466382806</v>
      </c>
      <c r="M103" s="155">
        <f>M98/$C98*100</f>
        <v>123.32663734648628</v>
      </c>
      <c r="O103" s="49"/>
    </row>
    <row r="104" spans="1:30" ht="13.6" thickBot="1" x14ac:dyDescent="0.2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1:30" x14ac:dyDescent="0.2"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30" ht="14.3" thickBot="1" x14ac:dyDescent="0.3">
      <c r="A106" s="153" t="s">
        <v>259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30" ht="14.3" x14ac:dyDescent="0.25">
      <c r="A107" s="2" t="s">
        <v>175</v>
      </c>
      <c r="C107" s="40">
        <v>2000</v>
      </c>
      <c r="D107" s="40">
        <v>2001</v>
      </c>
      <c r="E107" s="40">
        <v>2002</v>
      </c>
      <c r="F107" s="40">
        <v>2003</v>
      </c>
      <c r="G107" s="40">
        <v>2004</v>
      </c>
      <c r="H107" s="40">
        <v>2005</v>
      </c>
      <c r="I107" s="40">
        <v>2006</v>
      </c>
      <c r="J107" s="40">
        <v>2007</v>
      </c>
      <c r="K107" s="40">
        <v>2008</v>
      </c>
      <c r="L107" s="40" t="s">
        <v>108</v>
      </c>
      <c r="M107" s="40" t="s">
        <v>109</v>
      </c>
      <c r="N107" s="46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30" ht="13.25" customHeight="1" x14ac:dyDescent="0.25">
      <c r="A108" s="7" t="s">
        <v>1</v>
      </c>
      <c r="B108" s="7" t="s">
        <v>2</v>
      </c>
      <c r="C108" s="2">
        <f>C58/C35*1000</f>
        <v>245.16283882687111</v>
      </c>
      <c r="D108" s="2">
        <f t="shared" ref="D108:M108" si="42">D58/D35*1000</f>
        <v>244.74460393686195</v>
      </c>
      <c r="E108" s="2">
        <f t="shared" si="42"/>
        <v>246.81104238566087</v>
      </c>
      <c r="F108" s="2">
        <f t="shared" si="42"/>
        <v>242.45801741522675</v>
      </c>
      <c r="G108" s="2">
        <f t="shared" si="42"/>
        <v>244.80932443896833</v>
      </c>
      <c r="H108" s="2">
        <f t="shared" si="42"/>
        <v>244.75109619316899</v>
      </c>
      <c r="I108" s="2">
        <f t="shared" si="42"/>
        <v>242.19930899287965</v>
      </c>
      <c r="J108" s="2">
        <f t="shared" si="42"/>
        <v>241.18376816469771</v>
      </c>
      <c r="K108" s="2">
        <f t="shared" si="42"/>
        <v>247.83166157999932</v>
      </c>
      <c r="L108" s="2">
        <f t="shared" si="42"/>
        <v>245.83973803692601</v>
      </c>
      <c r="M108" s="2">
        <f t="shared" si="42"/>
        <v>232.31376222500825</v>
      </c>
      <c r="N108" s="46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30" ht="14.3" x14ac:dyDescent="0.25">
      <c r="A109" s="7" t="s">
        <v>3</v>
      </c>
      <c r="B109" s="7" t="s">
        <v>4</v>
      </c>
      <c r="C109" s="2">
        <f>C59/C36*1000</f>
        <v>161.64716087179792</v>
      </c>
      <c r="D109" s="2">
        <f t="shared" ref="D109:M109" si="43">D59/D36*1000</f>
        <v>157.8292732757869</v>
      </c>
      <c r="E109" s="2">
        <f t="shared" si="43"/>
        <v>156.42594667115529</v>
      </c>
      <c r="F109" s="2">
        <f t="shared" si="43"/>
        <v>150.42058246822103</v>
      </c>
      <c r="G109" s="2">
        <f t="shared" si="43"/>
        <v>152.53136009817771</v>
      </c>
      <c r="H109" s="2">
        <f t="shared" si="43"/>
        <v>148.0969621142111</v>
      </c>
      <c r="I109" s="2">
        <f t="shared" si="43"/>
        <v>146.52297419743252</v>
      </c>
      <c r="J109" s="2">
        <f t="shared" si="43"/>
        <v>147.58621699958601</v>
      </c>
      <c r="K109" s="2">
        <f t="shared" si="43"/>
        <v>144.49420437514306</v>
      </c>
      <c r="L109" s="2">
        <f t="shared" si="43"/>
        <v>142.87305884183002</v>
      </c>
      <c r="M109" s="2">
        <f t="shared" si="43"/>
        <v>135.61004494175876</v>
      </c>
      <c r="N109" s="46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30" x14ac:dyDescent="0.2"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30" ht="13.6" x14ac:dyDescent="0.25">
      <c r="A111" s="2" t="s">
        <v>176</v>
      </c>
      <c r="C111" s="40">
        <v>2000</v>
      </c>
      <c r="D111" s="40">
        <v>2001</v>
      </c>
      <c r="E111" s="40">
        <v>2002</v>
      </c>
      <c r="F111" s="40">
        <v>2003</v>
      </c>
      <c r="G111" s="40">
        <v>2004</v>
      </c>
      <c r="H111" s="40">
        <v>2005</v>
      </c>
      <c r="I111" s="40">
        <v>2006</v>
      </c>
      <c r="J111" s="40">
        <v>2007</v>
      </c>
      <c r="K111" s="40">
        <v>2008</v>
      </c>
      <c r="L111" s="40" t="s">
        <v>108</v>
      </c>
      <c r="M111" s="40" t="s">
        <v>109</v>
      </c>
    </row>
    <row r="112" spans="1:30" x14ac:dyDescent="0.2">
      <c r="A112" s="7" t="s">
        <v>1</v>
      </c>
      <c r="B112" s="7" t="s">
        <v>2</v>
      </c>
      <c r="C112" s="2">
        <f>C63/C35*1000</f>
        <v>245.16283882687111</v>
      </c>
      <c r="D112" s="2">
        <f t="shared" ref="D112:M112" si="44">D63/D35*1000</f>
        <v>258.68898545580578</v>
      </c>
      <c r="E112" s="2">
        <f t="shared" si="44"/>
        <v>279.21071977661393</v>
      </c>
      <c r="F112" s="2">
        <f t="shared" si="44"/>
        <v>277.53291779626647</v>
      </c>
      <c r="G112" s="2">
        <f t="shared" si="44"/>
        <v>294.5159923805229</v>
      </c>
      <c r="H112" s="2">
        <f t="shared" si="44"/>
        <v>296.22961933987068</v>
      </c>
      <c r="I112" s="2">
        <f t="shared" si="44"/>
        <v>306.99374118418336</v>
      </c>
      <c r="J112" s="2">
        <f t="shared" si="44"/>
        <v>316.57515937662106</v>
      </c>
      <c r="K112" s="2">
        <f t="shared" si="44"/>
        <v>342.91359201364099</v>
      </c>
      <c r="L112" s="2">
        <f t="shared" si="44"/>
        <v>333.61314568334092</v>
      </c>
      <c r="M112" s="2">
        <f t="shared" si="44"/>
        <v>308.00707430008566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7" t="s">
        <v>3</v>
      </c>
      <c r="B113" s="7" t="s">
        <v>4</v>
      </c>
      <c r="C113" s="2">
        <f>C64/C36*1000</f>
        <v>161.64716087179792</v>
      </c>
      <c r="D113" s="2">
        <f t="shared" ref="D113:M113" si="45">D64/D36*1000</f>
        <v>164.82434821301894</v>
      </c>
      <c r="E113" s="2">
        <f t="shared" si="45"/>
        <v>164.97166197545661</v>
      </c>
      <c r="F113" s="2">
        <f t="shared" si="45"/>
        <v>159.12535156816989</v>
      </c>
      <c r="G113" s="2">
        <f t="shared" si="45"/>
        <v>167.14877285349476</v>
      </c>
      <c r="H113" s="2">
        <f t="shared" si="45"/>
        <v>164.3239669966724</v>
      </c>
      <c r="I113" s="2">
        <f t="shared" si="45"/>
        <v>169.94274221871936</v>
      </c>
      <c r="J113" s="2">
        <f t="shared" si="45"/>
        <v>173.60861639952381</v>
      </c>
      <c r="K113" s="2">
        <f t="shared" si="45"/>
        <v>176.81898825982282</v>
      </c>
      <c r="L113" s="2">
        <f t="shared" si="45"/>
        <v>179.0455477148609</v>
      </c>
      <c r="M113" s="2">
        <f t="shared" si="45"/>
        <v>168.50937994994567</v>
      </c>
    </row>
    <row r="114" spans="1:26" x14ac:dyDescent="0.2"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3" thickBot="1" x14ac:dyDescent="0.3">
      <c r="A115" s="153" t="s">
        <v>260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6" x14ac:dyDescent="0.25">
      <c r="A116" s="2" t="s">
        <v>175</v>
      </c>
      <c r="C116" s="40">
        <v>2000</v>
      </c>
      <c r="D116" s="40">
        <v>2001</v>
      </c>
      <c r="E116" s="40">
        <v>2002</v>
      </c>
      <c r="F116" s="40">
        <v>2003</v>
      </c>
      <c r="G116" s="40">
        <v>2004</v>
      </c>
      <c r="H116" s="40">
        <v>2005</v>
      </c>
      <c r="I116" s="40">
        <v>2006</v>
      </c>
      <c r="J116" s="40">
        <v>2007</v>
      </c>
      <c r="K116" s="40">
        <v>2008</v>
      </c>
      <c r="L116" s="40" t="s">
        <v>108</v>
      </c>
      <c r="M116" s="40" t="s">
        <v>109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7" t="s">
        <v>1</v>
      </c>
      <c r="B117" s="7" t="s">
        <v>2</v>
      </c>
      <c r="C117" s="2">
        <f>C108/$C108*100</f>
        <v>100</v>
      </c>
      <c r="D117" s="2">
        <f t="shared" ref="D117:M117" si="46">D108/$C108*100</f>
        <v>99.829405267123491</v>
      </c>
      <c r="E117" s="2">
        <f t="shared" si="46"/>
        <v>100.67228931051564</v>
      </c>
      <c r="F117" s="2">
        <f t="shared" si="46"/>
        <v>98.896724550675302</v>
      </c>
      <c r="G117" s="2">
        <f t="shared" si="46"/>
        <v>99.855804252555416</v>
      </c>
      <c r="H117" s="2">
        <f t="shared" si="46"/>
        <v>99.832053407575003</v>
      </c>
      <c r="I117" s="2">
        <f t="shared" si="46"/>
        <v>98.791199413348181</v>
      </c>
      <c r="J117" s="2">
        <f t="shared" si="46"/>
        <v>98.376968270879203</v>
      </c>
      <c r="K117" s="2">
        <f t="shared" si="46"/>
        <v>101.08859187872794</v>
      </c>
      <c r="L117" s="2">
        <f t="shared" si="46"/>
        <v>100.27610188122063</v>
      </c>
      <c r="M117" s="2">
        <f t="shared" si="46"/>
        <v>94.758962384614648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7" t="s">
        <v>3</v>
      </c>
      <c r="B118" s="7" t="s">
        <v>4</v>
      </c>
      <c r="C118" s="2">
        <f>C109/$C109*100</f>
        <v>100</v>
      </c>
      <c r="D118" s="2">
        <f t="shared" ref="D118:M118" si="47">D109/$C109*100</f>
        <v>97.638135074306078</v>
      </c>
      <c r="E118" s="2">
        <f t="shared" si="47"/>
        <v>96.769993254144708</v>
      </c>
      <c r="F118" s="2">
        <f t="shared" si="47"/>
        <v>93.054886740336457</v>
      </c>
      <c r="G118" s="2">
        <f t="shared" si="47"/>
        <v>94.360679937428699</v>
      </c>
      <c r="H118" s="2">
        <f t="shared" si="47"/>
        <v>91.617422363308037</v>
      </c>
      <c r="I118" s="2">
        <f t="shared" si="47"/>
        <v>90.643704106649679</v>
      </c>
      <c r="J118" s="2">
        <f t="shared" si="47"/>
        <v>91.301459427819083</v>
      </c>
      <c r="K118" s="2">
        <f t="shared" si="47"/>
        <v>89.388643509638356</v>
      </c>
      <c r="L118" s="2">
        <f t="shared" si="47"/>
        <v>88.385752073395452</v>
      </c>
      <c r="M118" s="2">
        <f t="shared" si="47"/>
        <v>83.892624040153009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6" x14ac:dyDescent="0.25">
      <c r="A120" s="2" t="s">
        <v>176</v>
      </c>
      <c r="C120" s="40">
        <v>2000</v>
      </c>
      <c r="D120" s="40">
        <v>2001</v>
      </c>
      <c r="E120" s="40">
        <v>2002</v>
      </c>
      <c r="F120" s="40">
        <v>2003</v>
      </c>
      <c r="G120" s="40">
        <v>2004</v>
      </c>
      <c r="H120" s="40">
        <v>2005</v>
      </c>
      <c r="I120" s="40">
        <v>2006</v>
      </c>
      <c r="J120" s="40">
        <v>2007</v>
      </c>
      <c r="K120" s="40">
        <v>2008</v>
      </c>
      <c r="L120" s="40" t="s">
        <v>108</v>
      </c>
      <c r="M120" s="40" t="s">
        <v>109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7" t="s">
        <v>1</v>
      </c>
      <c r="B121" s="7" t="s">
        <v>2</v>
      </c>
      <c r="C121" s="2">
        <f>C112/$C112*100</f>
        <v>100</v>
      </c>
      <c r="D121" s="2">
        <f t="shared" ref="D121:M121" si="48">D112/$C112*100</f>
        <v>105.51720917152805</v>
      </c>
      <c r="E121" s="2">
        <f t="shared" si="48"/>
        <v>113.88786372056441</v>
      </c>
      <c r="F121" s="2">
        <f t="shared" si="48"/>
        <v>113.2035014459326</v>
      </c>
      <c r="G121" s="2">
        <f t="shared" si="48"/>
        <v>120.13076442980169</v>
      </c>
      <c r="H121" s="2">
        <f t="shared" si="48"/>
        <v>120.82973943251729</v>
      </c>
      <c r="I121" s="2">
        <f t="shared" si="48"/>
        <v>125.2203403473297</v>
      </c>
      <c r="J121" s="2">
        <f t="shared" si="48"/>
        <v>129.12852571436403</v>
      </c>
      <c r="K121" s="2">
        <f t="shared" si="48"/>
        <v>139.87176590649591</v>
      </c>
      <c r="L121" s="2">
        <f t="shared" si="48"/>
        <v>136.0781867593447</v>
      </c>
      <c r="M121" s="2">
        <f t="shared" si="48"/>
        <v>125.63367098126722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7" t="s">
        <v>3</v>
      </c>
      <c r="B122" s="7" t="s">
        <v>4</v>
      </c>
      <c r="C122" s="2">
        <f>C113/$C113*100</f>
        <v>100</v>
      </c>
      <c r="D122" s="2">
        <f t="shared" ref="D122:M122" si="49">D113/$C113*100</f>
        <v>101.96550766749365</v>
      </c>
      <c r="E122" s="2">
        <f t="shared" si="49"/>
        <v>102.05664057799034</v>
      </c>
      <c r="F122" s="2">
        <f t="shared" si="49"/>
        <v>98.439929727174075</v>
      </c>
      <c r="G122" s="2">
        <f t="shared" si="49"/>
        <v>103.40346960133755</v>
      </c>
      <c r="H122" s="2">
        <f t="shared" si="49"/>
        <v>101.65595616430123</v>
      </c>
      <c r="I122" s="2">
        <f t="shared" si="49"/>
        <v>105.1319066182057</v>
      </c>
      <c r="J122" s="2">
        <f t="shared" si="49"/>
        <v>107.39973128090539</v>
      </c>
      <c r="K122" s="2">
        <f t="shared" si="49"/>
        <v>109.38576793195747</v>
      </c>
      <c r="L122" s="2">
        <f t="shared" si="49"/>
        <v>110.7631873948356</v>
      </c>
      <c r="M122" s="2">
        <f t="shared" si="49"/>
        <v>104.24518379483953</v>
      </c>
    </row>
    <row r="124" spans="1:26" ht="14.3" thickBot="1" x14ac:dyDescent="0.3">
      <c r="A124" s="153" t="s">
        <v>217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</row>
    <row r="125" spans="1:26" ht="13.6" x14ac:dyDescent="0.25">
      <c r="A125" s="7" t="s">
        <v>215</v>
      </c>
      <c r="B125" s="7"/>
      <c r="C125" s="1">
        <f t="shared" ref="C125:M125" si="50">C96</f>
        <v>2000</v>
      </c>
      <c r="D125" s="1">
        <f t="shared" si="50"/>
        <v>2001</v>
      </c>
      <c r="E125" s="1">
        <f t="shared" si="50"/>
        <v>2002</v>
      </c>
      <c r="F125" s="1">
        <f t="shared" si="50"/>
        <v>2003</v>
      </c>
      <c r="G125" s="1">
        <f t="shared" si="50"/>
        <v>2004</v>
      </c>
      <c r="H125" s="1">
        <f t="shared" si="50"/>
        <v>2005</v>
      </c>
      <c r="I125" s="1">
        <f t="shared" si="50"/>
        <v>2006</v>
      </c>
      <c r="J125" s="1">
        <f t="shared" si="50"/>
        <v>2007</v>
      </c>
      <c r="K125" s="1">
        <f t="shared" si="50"/>
        <v>2008</v>
      </c>
      <c r="L125" s="40" t="str">
        <f t="shared" si="50"/>
        <v>2009*</v>
      </c>
      <c r="M125" s="40" t="str">
        <f t="shared" si="50"/>
        <v>2010*</v>
      </c>
    </row>
    <row r="126" spans="1:26" x14ac:dyDescent="0.2">
      <c r="A126" s="7" t="s">
        <v>216</v>
      </c>
      <c r="B126" s="7"/>
      <c r="C126" s="155">
        <f t="shared" ref="C126:M126" si="51">(C52/$C$52)*100</f>
        <v>100</v>
      </c>
      <c r="D126" s="155">
        <f t="shared" si="51"/>
        <v>105.35637829847543</v>
      </c>
      <c r="E126" s="155">
        <f t="shared" si="51"/>
        <v>109.87791589109904</v>
      </c>
      <c r="F126" s="155">
        <f t="shared" si="51"/>
        <v>116.01015712661635</v>
      </c>
      <c r="G126" s="155">
        <f t="shared" si="51"/>
        <v>120.93353573827179</v>
      </c>
      <c r="H126" s="155">
        <f t="shared" si="51"/>
        <v>125.18627007229399</v>
      </c>
      <c r="I126" s="155">
        <f t="shared" si="51"/>
        <v>131.43933798059967</v>
      </c>
      <c r="J126" s="155">
        <f t="shared" si="51"/>
        <v>134.34229144501143</v>
      </c>
      <c r="K126" s="155">
        <f t="shared" si="51"/>
        <v>142.25244553380375</v>
      </c>
      <c r="L126" s="155">
        <f t="shared" si="51"/>
        <v>160.69270057633381</v>
      </c>
      <c r="M126" s="155">
        <f t="shared" si="51"/>
        <v>159.25467045712497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x14ac:dyDescent="0.2">
      <c r="A127" s="2" t="s">
        <v>261</v>
      </c>
      <c r="C127" s="25">
        <f>C80</f>
        <v>100</v>
      </c>
      <c r="D127" s="25">
        <f t="shared" ref="D127:M127" si="52">D80</f>
        <v>101.71733605923643</v>
      </c>
      <c r="E127" s="25">
        <f t="shared" si="52"/>
        <v>102.3336902428404</v>
      </c>
      <c r="F127" s="25">
        <f t="shared" si="52"/>
        <v>106.38237435395423</v>
      </c>
      <c r="G127" s="25">
        <f t="shared" si="52"/>
        <v>107.78218697541742</v>
      </c>
      <c r="H127" s="25">
        <f t="shared" si="52"/>
        <v>111.09955015556802</v>
      </c>
      <c r="I127" s="25">
        <f t="shared" si="52"/>
        <v>118.84983967764784</v>
      </c>
      <c r="J127" s="25">
        <f t="shared" si="52"/>
        <v>122.66650719441961</v>
      </c>
      <c r="K127" s="25">
        <f t="shared" si="52"/>
        <v>119.82234846809132</v>
      </c>
      <c r="L127" s="25">
        <f t="shared" si="52"/>
        <v>123.88230294569279</v>
      </c>
      <c r="M127" s="25">
        <f t="shared" si="52"/>
        <v>127.35050383575684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x14ac:dyDescent="0.2">
      <c r="A128" s="7" t="s">
        <v>179</v>
      </c>
      <c r="B128" s="7"/>
      <c r="C128" s="162">
        <f>'Grunddata deflatorer'!B54</f>
        <v>100</v>
      </c>
      <c r="D128" s="162">
        <f>'Grunddata deflatorer'!C54</f>
        <v>103.3</v>
      </c>
      <c r="E128" s="162">
        <f>'Grunddata deflatorer'!D54</f>
        <v>107.12209999999999</v>
      </c>
      <c r="F128" s="162">
        <f>'Grunddata deflatorer'!E54</f>
        <v>108.72893149999997</v>
      </c>
      <c r="G128" s="162">
        <f>'Grunddata deflatorer'!F54</f>
        <v>111.77334158199997</v>
      </c>
      <c r="H128" s="162">
        <f>'Grunddata deflatorer'!G54</f>
        <v>114.12058175522196</v>
      </c>
      <c r="I128" s="162">
        <f>'Grunddata deflatorer'!H54</f>
        <v>115.94651106330552</v>
      </c>
      <c r="J128" s="162">
        <f>'Grunddata deflatorer'!I54</f>
        <v>119.19301337307807</v>
      </c>
      <c r="K128" s="162">
        <f>'Grunddata deflatorer'!J54</f>
        <v>123.3647688411358</v>
      </c>
      <c r="L128" s="162">
        <f>'Grunddata deflatorer'!K54</f>
        <v>130.51992543392168</v>
      </c>
      <c r="M128" s="162">
        <f>'Grunddata deflatorer'!L54</f>
        <v>133.65240364433581</v>
      </c>
    </row>
    <row r="129" spans="1:13" x14ac:dyDescent="0.2">
      <c r="A129" s="7" t="s">
        <v>180</v>
      </c>
      <c r="B129" s="7"/>
      <c r="C129" s="162">
        <f>'Grunddata deflatorer'!B45</f>
        <v>100</v>
      </c>
      <c r="D129" s="162">
        <f>'Grunddata deflatorer'!C45</f>
        <v>100</v>
      </c>
      <c r="E129" s="162">
        <f>'Grunddata deflatorer'!D45</f>
        <v>99.8</v>
      </c>
      <c r="F129" s="162">
        <f>'Grunddata deflatorer'!E45</f>
        <v>101.3968</v>
      </c>
      <c r="G129" s="162">
        <f>'Grunddata deflatorer'!F45</f>
        <v>100.78841920000001</v>
      </c>
      <c r="H129" s="162">
        <f>'Grunddata deflatorer'!G45</f>
        <v>102.50182232640002</v>
      </c>
      <c r="I129" s="162">
        <f>'Grunddata deflatorer'!H45</f>
        <v>100.75929134685121</v>
      </c>
      <c r="J129" s="162">
        <f>'Grunddata deflatorer'!I45</f>
        <v>99.046383393954741</v>
      </c>
      <c r="K129" s="162">
        <f>'Grunddata deflatorer'!J45</f>
        <v>99.34352254413659</v>
      </c>
      <c r="L129" s="162">
        <f>'Grunddata deflatorer'!K45</f>
        <v>103.81398105862273</v>
      </c>
      <c r="M129" s="162">
        <f>'Grunddata deflatorer'!L45</f>
        <v>107.86272631990903</v>
      </c>
    </row>
    <row r="130" spans="1:13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6" x14ac:dyDescent="0.25">
      <c r="A131" s="7"/>
      <c r="B131" s="7"/>
      <c r="C131" s="156">
        <f t="shared" ref="C131:M131" si="53">C125</f>
        <v>2000</v>
      </c>
      <c r="D131" s="156">
        <f t="shared" si="53"/>
        <v>2001</v>
      </c>
      <c r="E131" s="156">
        <f t="shared" si="53"/>
        <v>2002</v>
      </c>
      <c r="F131" s="156">
        <f t="shared" si="53"/>
        <v>2003</v>
      </c>
      <c r="G131" s="156">
        <f t="shared" si="53"/>
        <v>2004</v>
      </c>
      <c r="H131" s="156">
        <f t="shared" si="53"/>
        <v>2005</v>
      </c>
      <c r="I131" s="156">
        <f t="shared" si="53"/>
        <v>2006</v>
      </c>
      <c r="J131" s="156">
        <f t="shared" si="53"/>
        <v>2007</v>
      </c>
      <c r="K131" s="156">
        <f t="shared" si="53"/>
        <v>2008</v>
      </c>
      <c r="L131" s="157" t="str">
        <f t="shared" si="53"/>
        <v>2009*</v>
      </c>
      <c r="M131" s="157" t="str">
        <f t="shared" si="53"/>
        <v>2010*</v>
      </c>
    </row>
    <row r="132" spans="1:13" x14ac:dyDescent="0.2">
      <c r="A132" s="158" t="s">
        <v>150</v>
      </c>
      <c r="B132" s="7"/>
      <c r="C132" s="158" t="s">
        <v>146</v>
      </c>
      <c r="D132" s="158" t="s">
        <v>146</v>
      </c>
      <c r="E132" s="158" t="s">
        <v>146</v>
      </c>
      <c r="F132" s="158" t="s">
        <v>146</v>
      </c>
      <c r="G132" s="159">
        <v>2.4</v>
      </c>
      <c r="H132" s="159">
        <v>1.8</v>
      </c>
      <c r="I132" s="159">
        <v>1.9</v>
      </c>
      <c r="J132" s="159">
        <v>1.4</v>
      </c>
      <c r="K132" s="159">
        <v>-3.2</v>
      </c>
      <c r="L132" s="159">
        <v>4.2</v>
      </c>
      <c r="M132" s="159">
        <v>5.6</v>
      </c>
    </row>
    <row r="133" spans="1:13" x14ac:dyDescent="0.2">
      <c r="A133" s="184" t="s">
        <v>219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</row>
    <row r="134" spans="1:13" ht="13.6" x14ac:dyDescent="0.25">
      <c r="A134" s="80"/>
      <c r="B134" s="7"/>
      <c r="C134" s="156">
        <f>C131</f>
        <v>2000</v>
      </c>
      <c r="D134" s="156">
        <f t="shared" ref="D134:M134" si="54">D131</f>
        <v>2001</v>
      </c>
      <c r="E134" s="156">
        <f t="shared" si="54"/>
        <v>2002</v>
      </c>
      <c r="F134" s="156">
        <f t="shared" si="54"/>
        <v>2003</v>
      </c>
      <c r="G134" s="156">
        <f t="shared" si="54"/>
        <v>2004</v>
      </c>
      <c r="H134" s="156">
        <f t="shared" si="54"/>
        <v>2005</v>
      </c>
      <c r="I134" s="156">
        <f t="shared" si="54"/>
        <v>2006</v>
      </c>
      <c r="J134" s="156">
        <f t="shared" si="54"/>
        <v>2007</v>
      </c>
      <c r="K134" s="156">
        <f t="shared" si="54"/>
        <v>2008</v>
      </c>
      <c r="L134" s="157" t="str">
        <f t="shared" si="54"/>
        <v>2009*</v>
      </c>
      <c r="M134" s="157" t="str">
        <f t="shared" si="54"/>
        <v>2010*</v>
      </c>
    </row>
    <row r="135" spans="1:13" x14ac:dyDescent="0.2">
      <c r="A135" s="158" t="s">
        <v>177</v>
      </c>
      <c r="B135" s="7"/>
      <c r="C135" s="158" t="s">
        <v>146</v>
      </c>
      <c r="D135" s="158" t="s">
        <v>146</v>
      </c>
      <c r="E135" s="158" t="s">
        <v>146</v>
      </c>
      <c r="F135" s="158">
        <v>100</v>
      </c>
      <c r="G135" s="160">
        <f>F135*(1+G132/100)</f>
        <v>102.4</v>
      </c>
      <c r="H135" s="160">
        <f t="shared" ref="H135:M135" si="55">G135*(1+H132/100)</f>
        <v>104.2432</v>
      </c>
      <c r="I135" s="160">
        <f t="shared" si="55"/>
        <v>106.2238208</v>
      </c>
      <c r="J135" s="160">
        <f t="shared" si="55"/>
        <v>107.7109542912</v>
      </c>
      <c r="K135" s="160">
        <f t="shared" si="55"/>
        <v>104.26420375388159</v>
      </c>
      <c r="L135" s="160">
        <f t="shared" si="55"/>
        <v>108.64330031154462</v>
      </c>
      <c r="M135" s="160">
        <f t="shared" si="55"/>
        <v>114.72732512899113</v>
      </c>
    </row>
    <row r="136" spans="1:13" x14ac:dyDescent="0.2">
      <c r="A136" s="158" t="s">
        <v>178</v>
      </c>
      <c r="B136" s="7" t="s">
        <v>176</v>
      </c>
      <c r="C136" s="155">
        <f t="shared" ref="C136:M136" si="56">((C63*1000/C35)/($F$63*1000/$F$35))*100</f>
        <v>88.336490234589832</v>
      </c>
      <c r="D136" s="155">
        <f t="shared" si="56"/>
        <v>93.210199175618584</v>
      </c>
      <c r="E136" s="155">
        <f t="shared" si="56"/>
        <v>100.60454161389933</v>
      </c>
      <c r="F136" s="155">
        <f t="shared" si="56"/>
        <v>100</v>
      </c>
      <c r="G136" s="155">
        <f t="shared" si="56"/>
        <v>106.11930098926985</v>
      </c>
      <c r="H136" s="155">
        <f t="shared" si="56"/>
        <v>106.73675097428594</v>
      </c>
      <c r="I136" s="155">
        <f t="shared" si="56"/>
        <v>110.61525372263903</v>
      </c>
      <c r="J136" s="155">
        <f t="shared" si="56"/>
        <v>114.06760750773897</v>
      </c>
      <c r="K136" s="155">
        <f t="shared" si="56"/>
        <v>123.55780883094008</v>
      </c>
      <c r="L136" s="155">
        <f t="shared" si="56"/>
        <v>120.20669415807544</v>
      </c>
      <c r="M136" s="155">
        <f t="shared" si="56"/>
        <v>110.9803754977238</v>
      </c>
    </row>
    <row r="137" spans="1:13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">
      <c r="A138" s="138" t="s">
        <v>183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">
      <c r="A139" s="138" t="s">
        <v>220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2"/>
  <sheetViews>
    <sheetView topLeftCell="C131" zoomScale="55" zoomScaleNormal="55" workbookViewId="0">
      <selection activeCell="AG190" sqref="AG190"/>
    </sheetView>
  </sheetViews>
  <sheetFormatPr defaultColWidth="8.875" defaultRowHeight="12.9" x14ac:dyDescent="0.2"/>
  <cols>
    <col min="1" max="1" width="13.625" style="2" customWidth="1"/>
    <col min="2" max="2" width="34.375" style="2" customWidth="1"/>
    <col min="3" max="3" width="14.125" style="2" bestFit="1" customWidth="1"/>
    <col min="4" max="16384" width="8.875" style="2"/>
  </cols>
  <sheetData>
    <row r="1" spans="1:18" ht="14.3" thickBot="1" x14ac:dyDescent="0.3">
      <c r="A1" s="117" t="s">
        <v>256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3" spans="1:18" ht="13.6" x14ac:dyDescent="0.25">
      <c r="A3" s="179" t="s">
        <v>253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8" ht="13.6" x14ac:dyDescent="0.25">
      <c r="A4" s="179" t="s">
        <v>0</v>
      </c>
      <c r="B4" s="179"/>
      <c r="C4" s="179">
        <v>2000</v>
      </c>
      <c r="D4" s="179">
        <v>2001</v>
      </c>
      <c r="E4" s="179">
        <v>2002</v>
      </c>
      <c r="F4" s="179">
        <v>2003</v>
      </c>
      <c r="G4" s="179">
        <v>2004</v>
      </c>
      <c r="H4" s="179">
        <v>2005</v>
      </c>
      <c r="I4" s="179">
        <v>2006</v>
      </c>
      <c r="J4" s="179">
        <v>2007</v>
      </c>
      <c r="K4" s="179">
        <v>2008</v>
      </c>
      <c r="L4" s="181" t="s">
        <v>108</v>
      </c>
      <c r="M4" s="181" t="s">
        <v>109</v>
      </c>
      <c r="O4" s="3"/>
    </row>
    <row r="5" spans="1:18" x14ac:dyDescent="0.2">
      <c r="A5" s="180" t="s">
        <v>13</v>
      </c>
      <c r="B5" s="180" t="s">
        <v>14</v>
      </c>
      <c r="C5" s="182">
        <v>32331.841</v>
      </c>
      <c r="D5" s="182">
        <v>34560.707999999999</v>
      </c>
      <c r="E5" s="182">
        <v>37462.487999999998</v>
      </c>
      <c r="F5" s="182">
        <v>38964.99</v>
      </c>
      <c r="G5" s="182">
        <v>41265.877</v>
      </c>
      <c r="H5" s="182">
        <v>43668.385999999999</v>
      </c>
      <c r="I5" s="182">
        <v>45802.646000000001</v>
      </c>
      <c r="J5" s="182">
        <v>46014.991999999998</v>
      </c>
      <c r="K5" s="182">
        <v>46837.203999999998</v>
      </c>
      <c r="L5" s="182">
        <v>49607.315000000002</v>
      </c>
      <c r="M5" s="182">
        <v>48916.956761888301</v>
      </c>
    </row>
    <row r="6" spans="1:18" x14ac:dyDescent="0.2">
      <c r="A6" s="180" t="s">
        <v>15</v>
      </c>
      <c r="B6" s="180" t="s">
        <v>16</v>
      </c>
      <c r="C6" s="182">
        <v>22503.255000000001</v>
      </c>
      <c r="D6" s="182">
        <v>23682.345000000001</v>
      </c>
      <c r="E6" s="182">
        <v>24245.502</v>
      </c>
      <c r="F6" s="182">
        <v>24645.329000000002</v>
      </c>
      <c r="G6" s="182">
        <v>26249.521000000001</v>
      </c>
      <c r="H6" s="182">
        <v>27170.287</v>
      </c>
      <c r="I6" s="182">
        <v>27170.287</v>
      </c>
      <c r="J6" s="182">
        <v>26299.317999999999</v>
      </c>
      <c r="K6" s="182">
        <v>27914.714</v>
      </c>
      <c r="L6" s="182">
        <v>29850.234</v>
      </c>
      <c r="M6" s="182">
        <v>27843.988932464337</v>
      </c>
    </row>
    <row r="7" spans="1:18" x14ac:dyDescent="0.2">
      <c r="A7" s="180" t="s">
        <v>17</v>
      </c>
      <c r="B7" s="180" t="s">
        <v>18</v>
      </c>
      <c r="C7" s="182">
        <v>16032.733</v>
      </c>
      <c r="D7" s="182">
        <v>16101.05</v>
      </c>
      <c r="E7" s="182">
        <v>17433.118999999999</v>
      </c>
      <c r="F7" s="182">
        <v>17975.582999999999</v>
      </c>
      <c r="G7" s="182">
        <v>19258.760999999999</v>
      </c>
      <c r="H7" s="182">
        <v>20585.098999999998</v>
      </c>
      <c r="I7" s="182">
        <v>20585.098999999998</v>
      </c>
      <c r="J7" s="182">
        <v>22067.402999999998</v>
      </c>
      <c r="K7" s="182">
        <v>26549.624</v>
      </c>
      <c r="L7" s="182">
        <v>28662.293000000001</v>
      </c>
      <c r="M7" s="182">
        <v>29771.461436423946</v>
      </c>
    </row>
    <row r="8" spans="1:18" x14ac:dyDescent="0.2">
      <c r="A8" s="180" t="s">
        <v>19</v>
      </c>
      <c r="B8" s="180" t="s">
        <v>20</v>
      </c>
      <c r="C8" s="182">
        <v>4085.8209999999999</v>
      </c>
      <c r="D8" s="182">
        <v>3945.0129999999999</v>
      </c>
      <c r="E8" s="182">
        <v>3962.558</v>
      </c>
      <c r="F8" s="182">
        <v>4340.1580000000004</v>
      </c>
      <c r="G8" s="182">
        <v>3811.8879999999999</v>
      </c>
      <c r="H8" s="182">
        <v>3987.4940000000001</v>
      </c>
      <c r="I8" s="182">
        <v>3987.4940000000001</v>
      </c>
      <c r="J8" s="182">
        <v>3523.28</v>
      </c>
      <c r="K8" s="182">
        <v>3398.0590000000002</v>
      </c>
      <c r="L8" s="182">
        <v>3423.2489999999998</v>
      </c>
      <c r="M8" s="182">
        <v>3508.462504137035</v>
      </c>
    </row>
    <row r="9" spans="1:18" x14ac:dyDescent="0.2">
      <c r="A9" s="183" t="s">
        <v>21</v>
      </c>
      <c r="B9" s="180"/>
      <c r="C9" s="182">
        <v>74953.649999999994</v>
      </c>
      <c r="D9" s="182">
        <v>78289.116000000009</v>
      </c>
      <c r="E9" s="182">
        <v>83103.667000000001</v>
      </c>
      <c r="F9" s="182">
        <v>85926.06</v>
      </c>
      <c r="G9" s="182">
        <v>90586.047000000006</v>
      </c>
      <c r="H9" s="182">
        <v>95411.266000000003</v>
      </c>
      <c r="I9" s="182">
        <v>97545.526000000013</v>
      </c>
      <c r="J9" s="182">
        <v>97904.992999999988</v>
      </c>
      <c r="K9" s="182">
        <v>104699.601</v>
      </c>
      <c r="L9" s="182">
        <v>111543.091</v>
      </c>
      <c r="M9" s="182">
        <v>110040.86963491362</v>
      </c>
      <c r="R9" s="26"/>
    </row>
    <row r="10" spans="1:18" ht="13.6" x14ac:dyDescent="0.25">
      <c r="A10" s="1"/>
      <c r="R10" s="26"/>
    </row>
    <row r="11" spans="1:18" ht="13.6" x14ac:dyDescent="0.25">
      <c r="A11" s="1" t="s">
        <v>254</v>
      </c>
      <c r="R11" s="26"/>
    </row>
    <row r="12" spans="1:18" ht="13.6" x14ac:dyDescent="0.25">
      <c r="A12" s="1" t="s">
        <v>0</v>
      </c>
      <c r="B12" s="1"/>
      <c r="C12" s="1">
        <v>2000</v>
      </c>
      <c r="D12" s="1">
        <v>2001</v>
      </c>
      <c r="E12" s="1">
        <v>2002</v>
      </c>
      <c r="F12" s="1">
        <v>2003</v>
      </c>
      <c r="G12" s="1">
        <v>2004</v>
      </c>
      <c r="H12" s="1">
        <v>2005</v>
      </c>
      <c r="I12" s="1">
        <v>2006</v>
      </c>
      <c r="J12" s="1">
        <v>2007</v>
      </c>
      <c r="K12" s="1">
        <v>2008</v>
      </c>
      <c r="L12" s="40" t="s">
        <v>108</v>
      </c>
      <c r="M12" s="40" t="s">
        <v>109</v>
      </c>
      <c r="O12" s="3"/>
      <c r="R12" s="26"/>
    </row>
    <row r="13" spans="1:18" x14ac:dyDescent="0.2">
      <c r="A13" s="2" t="s">
        <v>13</v>
      </c>
      <c r="B13" s="2" t="s">
        <v>14</v>
      </c>
      <c r="C13" s="4">
        <v>6679.2442076730358</v>
      </c>
      <c r="D13" s="4">
        <v>6994.3325753167264</v>
      </c>
      <c r="E13" s="4">
        <v>7280.9512519848149</v>
      </c>
      <c r="F13" s="4">
        <v>7734.551029466289</v>
      </c>
      <c r="G13" s="4">
        <v>8264.1550283234646</v>
      </c>
      <c r="H13" s="4">
        <v>8783.2927906464956</v>
      </c>
      <c r="I13" s="4">
        <v>9145.5019487437021</v>
      </c>
      <c r="J13" s="4">
        <v>8996.6081010127</v>
      </c>
      <c r="K13" s="4">
        <v>9328.0990000000002</v>
      </c>
      <c r="L13" s="4">
        <v>10460.40108755596</v>
      </c>
      <c r="M13" s="4">
        <v>11206.429773589947</v>
      </c>
    </row>
    <row r="14" spans="1:18" x14ac:dyDescent="0.2">
      <c r="A14" s="2" t="s">
        <v>15</v>
      </c>
      <c r="B14" s="2" t="s">
        <v>16</v>
      </c>
      <c r="C14" s="4">
        <v>7147.4210784082225</v>
      </c>
      <c r="D14" s="4">
        <v>7343.3712887601605</v>
      </c>
      <c r="E14" s="4">
        <v>7831.290650192218</v>
      </c>
      <c r="F14" s="4">
        <v>8005.7219999999998</v>
      </c>
      <c r="G14" s="4">
        <v>8636.0349999999999</v>
      </c>
      <c r="H14" s="4">
        <v>8939.0891904100645</v>
      </c>
      <c r="I14" s="4">
        <v>9089.6050373672078</v>
      </c>
      <c r="J14" s="4">
        <v>8516.9988318768301</v>
      </c>
      <c r="K14" s="4">
        <v>8797.7389999999996</v>
      </c>
      <c r="L14" s="4">
        <v>9867.8505595882798</v>
      </c>
      <c r="M14" s="4">
        <v>10571.618945267786</v>
      </c>
    </row>
    <row r="15" spans="1:18" x14ac:dyDescent="0.2">
      <c r="A15" s="2" t="s">
        <v>17</v>
      </c>
      <c r="B15" s="2" t="s">
        <v>18</v>
      </c>
      <c r="C15" s="4">
        <v>3859.8629488986439</v>
      </c>
      <c r="D15" s="4">
        <v>4187.3881658537248</v>
      </c>
      <c r="E15" s="4">
        <v>4942.0811748933511</v>
      </c>
      <c r="F15" s="4">
        <v>5075.762760453179</v>
      </c>
      <c r="G15" s="4">
        <v>5572.1988171102794</v>
      </c>
      <c r="H15" s="4">
        <v>6066.0439071012397</v>
      </c>
      <c r="I15" s="4">
        <v>6085.3092772400914</v>
      </c>
      <c r="J15" s="4">
        <v>7006.9018343130601</v>
      </c>
      <c r="K15" s="4">
        <v>8500.8310000000001</v>
      </c>
      <c r="L15" s="4">
        <v>9535.4269554640687</v>
      </c>
      <c r="M15" s="4">
        <v>10215.487115950707</v>
      </c>
    </row>
    <row r="16" spans="1:18" x14ac:dyDescent="0.2">
      <c r="A16" s="2" t="s">
        <v>19</v>
      </c>
      <c r="B16" s="2" t="s">
        <v>20</v>
      </c>
      <c r="C16" s="4">
        <v>1084.3862902112899</v>
      </c>
      <c r="D16" s="4">
        <v>1078.5562871658117</v>
      </c>
      <c r="E16" s="4">
        <v>1190.042131211545</v>
      </c>
      <c r="F16" s="4">
        <v>1349.6980316771483</v>
      </c>
      <c r="G16" s="4">
        <v>1225.0799860290704</v>
      </c>
      <c r="H16" s="4">
        <v>1229.0179777919393</v>
      </c>
      <c r="I16" s="4">
        <v>1383.694012569676</v>
      </c>
      <c r="J16" s="4">
        <v>1132.9889891434445</v>
      </c>
      <c r="K16" s="4">
        <v>1078.296</v>
      </c>
      <c r="L16" s="4">
        <v>1209.5329444852521</v>
      </c>
      <c r="M16" s="4">
        <v>1295.7960108568284</v>
      </c>
      <c r="R16" s="26"/>
    </row>
    <row r="17" spans="1:18" x14ac:dyDescent="0.2">
      <c r="A17" s="5" t="s">
        <v>21</v>
      </c>
      <c r="C17" s="4">
        <v>18770.91452519119</v>
      </c>
      <c r="D17" s="4">
        <v>19603.648317096424</v>
      </c>
      <c r="E17" s="4">
        <v>21244.365208281932</v>
      </c>
      <c r="F17" s="4">
        <v>22165.733821596616</v>
      </c>
      <c r="G17" s="4">
        <v>23697.468831462815</v>
      </c>
      <c r="H17" s="4">
        <v>25017.443865949743</v>
      </c>
      <c r="I17" s="4">
        <v>25704.110275920677</v>
      </c>
      <c r="J17" s="4">
        <v>25653.497756346034</v>
      </c>
      <c r="K17" s="4">
        <v>27704.965</v>
      </c>
      <c r="L17" s="4">
        <v>31073.211547093557</v>
      </c>
      <c r="M17" s="4">
        <v>33289.331845665271</v>
      </c>
      <c r="R17" s="26"/>
    </row>
    <row r="18" spans="1:18" x14ac:dyDescent="0.2">
      <c r="A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R18" s="26"/>
    </row>
    <row r="19" spans="1:18" ht="13.6" x14ac:dyDescent="0.25">
      <c r="A19" s="1" t="s">
        <v>255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R19" s="26"/>
    </row>
    <row r="20" spans="1:18" ht="13.6" x14ac:dyDescent="0.25">
      <c r="A20" s="1" t="s">
        <v>0</v>
      </c>
      <c r="B20" s="1"/>
      <c r="C20" s="1">
        <v>2000</v>
      </c>
      <c r="D20" s="1">
        <v>2001</v>
      </c>
      <c r="E20" s="1">
        <v>2002</v>
      </c>
      <c r="F20" s="1">
        <v>2003</v>
      </c>
      <c r="G20" s="1">
        <v>2004</v>
      </c>
      <c r="H20" s="1">
        <v>2005</v>
      </c>
      <c r="I20" s="1">
        <v>2006</v>
      </c>
      <c r="J20" s="1">
        <v>2007</v>
      </c>
      <c r="K20" s="1">
        <v>2008</v>
      </c>
      <c r="L20" s="40" t="s">
        <v>108</v>
      </c>
      <c r="M20" s="40" t="s">
        <v>109</v>
      </c>
      <c r="O20" s="3"/>
    </row>
    <row r="21" spans="1:18" x14ac:dyDescent="0.2">
      <c r="A21" s="2" t="s">
        <v>13</v>
      </c>
      <c r="B21" s="2" t="s">
        <v>14</v>
      </c>
      <c r="D21" s="4">
        <v>34268.372766344808</v>
      </c>
      <c r="E21" s="4">
        <v>37190.260540669558</v>
      </c>
      <c r="F21" s="4">
        <v>38821.008109474547</v>
      </c>
      <c r="G21" s="4">
        <v>41483.153884300402</v>
      </c>
      <c r="H21" s="4">
        <v>43359.362732613576</v>
      </c>
      <c r="I21" s="4">
        <v>45202.454475374536</v>
      </c>
      <c r="J21" s="4">
        <v>46768.8149953748</v>
      </c>
      <c r="K21" s="4">
        <v>47183.406123229783</v>
      </c>
      <c r="L21" s="4">
        <v>49244.429637024077</v>
      </c>
      <c r="M21" s="4">
        <v>49728.647196703103</v>
      </c>
    </row>
    <row r="22" spans="1:18" x14ac:dyDescent="0.2">
      <c r="A22" s="2" t="s">
        <v>15</v>
      </c>
      <c r="B22" s="2" t="s">
        <v>16</v>
      </c>
      <c r="D22" s="4">
        <v>23662.474122468004</v>
      </c>
      <c r="E22" s="4">
        <v>24570.221850472764</v>
      </c>
      <c r="F22" s="4">
        <v>24094.048199007695</v>
      </c>
      <c r="G22" s="4">
        <v>27402.46423241073</v>
      </c>
      <c r="H22" s="4">
        <v>26261.347820992596</v>
      </c>
      <c r="I22" s="4">
        <v>27844.196423457211</v>
      </c>
      <c r="J22" s="4">
        <v>27747.760835577792</v>
      </c>
      <c r="K22" s="4">
        <v>28593.094515798603</v>
      </c>
      <c r="L22" s="4">
        <v>30632.867748522229</v>
      </c>
      <c r="M22" s="4">
        <v>28474.730373527938</v>
      </c>
    </row>
    <row r="23" spans="1:18" x14ac:dyDescent="0.2">
      <c r="A23" s="2" t="s">
        <v>17</v>
      </c>
      <c r="B23" s="2" t="s">
        <v>18</v>
      </c>
      <c r="D23" s="4">
        <v>16359.120938300586</v>
      </c>
      <c r="E23" s="4">
        <v>17811.103686281545</v>
      </c>
      <c r="F23" s="4">
        <v>17490.364391280422</v>
      </c>
      <c r="G23" s="4">
        <v>19676.177352410894</v>
      </c>
      <c r="H23" s="4">
        <v>19994.942683080084</v>
      </c>
      <c r="I23" s="4">
        <v>21110.117848413694</v>
      </c>
      <c r="J23" s="4">
        <v>22363.414031414257</v>
      </c>
      <c r="K23" s="4">
        <v>27090.326170922126</v>
      </c>
      <c r="L23" s="4">
        <v>28537.547764998173</v>
      </c>
      <c r="M23" s="4">
        <v>30235.5134024332</v>
      </c>
    </row>
    <row r="24" spans="1:18" x14ac:dyDescent="0.2">
      <c r="A24" s="2" t="s">
        <v>19</v>
      </c>
      <c r="B24" s="2" t="s">
        <v>20</v>
      </c>
      <c r="D24" s="4">
        <v>3960.6055896058815</v>
      </c>
      <c r="E24" s="4">
        <v>4035.7051346677458</v>
      </c>
      <c r="F24" s="4">
        <v>4179.8940965619568</v>
      </c>
      <c r="G24" s="4">
        <v>4303.1458262266497</v>
      </c>
      <c r="H24" s="4">
        <v>4075.426028012585</v>
      </c>
      <c r="I24" s="4">
        <v>4105.8472521414669</v>
      </c>
      <c r="J24" s="4">
        <v>3596.5557483990628</v>
      </c>
      <c r="K24" s="4">
        <v>3483.1493513811479</v>
      </c>
      <c r="L24" s="4">
        <v>3556.3718600922416</v>
      </c>
      <c r="M24" s="4">
        <v>3587.6902032828816</v>
      </c>
      <c r="O24" s="4"/>
    </row>
    <row r="25" spans="1:18" x14ac:dyDescent="0.2">
      <c r="A25" s="5" t="s">
        <v>21</v>
      </c>
      <c r="D25" s="4">
        <v>78250.573416719286</v>
      </c>
      <c r="E25" s="4">
        <v>83607.291212091615</v>
      </c>
      <c r="F25" s="4">
        <v>84585.314796324616</v>
      </c>
      <c r="G25" s="4">
        <v>92864.94129534869</v>
      </c>
      <c r="H25" s="4">
        <v>93691.079264698841</v>
      </c>
      <c r="I25" s="4">
        <v>98262.615999386908</v>
      </c>
      <c r="J25" s="4">
        <v>100476.5456107659</v>
      </c>
      <c r="K25" s="4">
        <v>106349.97616133165</v>
      </c>
      <c r="L25" s="4">
        <v>111971.21701063673</v>
      </c>
      <c r="M25" s="4">
        <v>112026.58117594711</v>
      </c>
    </row>
    <row r="26" spans="1:18" x14ac:dyDescent="0.2"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8" ht="13.6" x14ac:dyDescent="0.25">
      <c r="A27" s="1" t="s">
        <v>252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8" ht="13.6" x14ac:dyDescent="0.25">
      <c r="A28" s="1" t="s">
        <v>0</v>
      </c>
      <c r="B28" s="1"/>
      <c r="C28" s="1">
        <v>2000</v>
      </c>
      <c r="D28" s="1">
        <v>2001</v>
      </c>
      <c r="E28" s="1">
        <v>2002</v>
      </c>
      <c r="F28" s="1">
        <v>2003</v>
      </c>
      <c r="G28" s="1">
        <v>2004</v>
      </c>
      <c r="H28" s="1">
        <v>2005</v>
      </c>
      <c r="I28" s="1">
        <v>2006</v>
      </c>
      <c r="J28" s="1">
        <v>2007</v>
      </c>
      <c r="K28" s="1">
        <v>2008</v>
      </c>
      <c r="L28" s="40" t="s">
        <v>108</v>
      </c>
      <c r="M28" s="40" t="s">
        <v>109</v>
      </c>
      <c r="O28" s="3"/>
    </row>
    <row r="29" spans="1:18" x14ac:dyDescent="0.2">
      <c r="A29" s="2" t="s">
        <v>13</v>
      </c>
      <c r="B29" s="2" t="s">
        <v>14</v>
      </c>
      <c r="C29" s="4">
        <v>33872.773000000001</v>
      </c>
      <c r="D29" s="4">
        <v>35765.606</v>
      </c>
      <c r="E29" s="4">
        <v>38566.178999999996</v>
      </c>
      <c r="F29" s="4">
        <v>40054.324000000001</v>
      </c>
      <c r="G29" s="4">
        <v>42618.326999999997</v>
      </c>
      <c r="H29" s="4">
        <v>44795.387999999999</v>
      </c>
      <c r="I29" s="4">
        <v>46509.296999999999</v>
      </c>
      <c r="J29" s="4">
        <v>47212.847999999998</v>
      </c>
      <c r="K29" s="4">
        <v>48989.944000000003</v>
      </c>
      <c r="L29" s="4">
        <v>52036.648000000001</v>
      </c>
      <c r="M29" s="4">
        <v>50098.163</v>
      </c>
    </row>
    <row r="30" spans="1:18" x14ac:dyDescent="0.2">
      <c r="A30" s="2" t="s">
        <v>15</v>
      </c>
      <c r="B30" s="2" t="s">
        <v>16</v>
      </c>
      <c r="C30" s="4">
        <v>24850.778999999999</v>
      </c>
      <c r="D30" s="4">
        <v>25938.546999999999</v>
      </c>
      <c r="E30" s="4">
        <v>26415.800999999999</v>
      </c>
      <c r="F30" s="4">
        <v>26935.523000000001</v>
      </c>
      <c r="G30" s="4">
        <v>28234.373</v>
      </c>
      <c r="H30" s="4">
        <v>28757.013999999999</v>
      </c>
      <c r="I30" s="4">
        <v>29326.662</v>
      </c>
      <c r="J30" s="4">
        <v>27814.064999999999</v>
      </c>
      <c r="K30" s="4">
        <v>29171.973000000002</v>
      </c>
      <c r="L30" s="4">
        <v>31095.846000000001</v>
      </c>
      <c r="M30" s="4">
        <v>28368.987000000001</v>
      </c>
    </row>
    <row r="31" spans="1:18" x14ac:dyDescent="0.2">
      <c r="A31" s="2" t="s">
        <v>17</v>
      </c>
      <c r="B31" s="2" t="s">
        <v>18</v>
      </c>
      <c r="C31" s="4">
        <v>16554.834999999999</v>
      </c>
      <c r="D31" s="4">
        <v>16655.507000000001</v>
      </c>
      <c r="E31" s="4">
        <v>17924.037</v>
      </c>
      <c r="F31" s="4">
        <v>18550.424999999999</v>
      </c>
      <c r="G31" s="4">
        <v>19866.823</v>
      </c>
      <c r="H31" s="4">
        <v>20430.773000000001</v>
      </c>
      <c r="I31" s="4">
        <v>21309.177</v>
      </c>
      <c r="J31" s="4">
        <v>22960.842000000001</v>
      </c>
      <c r="K31" s="4">
        <v>27496.535</v>
      </c>
      <c r="L31" s="4">
        <v>29702.18</v>
      </c>
      <c r="M31" s="4">
        <v>30491.249436002276</v>
      </c>
    </row>
    <row r="32" spans="1:18" x14ac:dyDescent="0.2">
      <c r="A32" s="2" t="s">
        <v>19</v>
      </c>
      <c r="B32" s="2" t="s">
        <v>20</v>
      </c>
      <c r="C32" s="4">
        <v>3925.002</v>
      </c>
      <c r="D32" s="4">
        <v>4085.8209999999999</v>
      </c>
      <c r="E32" s="4">
        <v>4120.9930000000004</v>
      </c>
      <c r="F32" s="4">
        <v>4459.5330000000004</v>
      </c>
      <c r="G32" s="4">
        <v>3936.1840000000002</v>
      </c>
      <c r="H32" s="4">
        <v>4052.56</v>
      </c>
      <c r="I32" s="4">
        <v>4075.9690000000001</v>
      </c>
      <c r="J32" s="4">
        <v>3623.319</v>
      </c>
      <c r="K32" s="4">
        <v>3535.41</v>
      </c>
      <c r="L32" s="4">
        <v>3593.2869999999998</v>
      </c>
      <c r="M32" s="4">
        <v>3593.2869999999998</v>
      </c>
    </row>
    <row r="33" spans="1:15" x14ac:dyDescent="0.2">
      <c r="A33" s="5" t="s">
        <v>21</v>
      </c>
      <c r="C33" s="4">
        <v>79203.388999999981</v>
      </c>
      <c r="D33" s="4">
        <v>82445.481</v>
      </c>
      <c r="E33" s="4">
        <v>87027.01</v>
      </c>
      <c r="F33" s="4">
        <v>89999.805000000008</v>
      </c>
      <c r="G33" s="4">
        <v>94655.706999999995</v>
      </c>
      <c r="H33" s="4">
        <v>98035.735000000001</v>
      </c>
      <c r="I33" s="4">
        <v>101221.105</v>
      </c>
      <c r="J33" s="4">
        <v>101611.07400000001</v>
      </c>
      <c r="K33" s="4">
        <v>109193.86200000001</v>
      </c>
      <c r="L33" s="4">
        <v>116427.961</v>
      </c>
      <c r="M33" s="4">
        <v>112551.68643600227</v>
      </c>
    </row>
    <row r="34" spans="1:15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5" ht="13.6" x14ac:dyDescent="0.25">
      <c r="A35" s="1" t="s">
        <v>251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5" ht="13.6" x14ac:dyDescent="0.25">
      <c r="A36" s="1" t="s">
        <v>0</v>
      </c>
      <c r="B36" s="1"/>
      <c r="C36" s="1">
        <v>2000</v>
      </c>
      <c r="D36" s="1">
        <v>2001</v>
      </c>
      <c r="E36" s="1">
        <v>2002</v>
      </c>
      <c r="F36" s="1">
        <v>2003</v>
      </c>
      <c r="G36" s="1">
        <v>2004</v>
      </c>
      <c r="H36" s="1">
        <v>2005</v>
      </c>
      <c r="I36" s="1">
        <v>2006</v>
      </c>
      <c r="J36" s="1">
        <v>2007</v>
      </c>
      <c r="K36" s="1">
        <v>2008</v>
      </c>
      <c r="L36" s="40" t="s">
        <v>108</v>
      </c>
      <c r="M36" s="40" t="s">
        <v>109</v>
      </c>
      <c r="O36" s="3"/>
    </row>
    <row r="37" spans="1:15" x14ac:dyDescent="0.2">
      <c r="A37" s="2" t="s">
        <v>13</v>
      </c>
      <c r="B37" s="2" t="s">
        <v>14</v>
      </c>
      <c r="C37" s="4">
        <v>6918.7160000000003</v>
      </c>
      <c r="D37" s="4">
        <v>7159.7420000000002</v>
      </c>
      <c r="E37" s="4">
        <v>7552.8370000000004</v>
      </c>
      <c r="F37" s="4">
        <v>7791.951</v>
      </c>
      <c r="G37" s="4">
        <v>8382.8709999999992</v>
      </c>
      <c r="H37" s="4">
        <v>9152.9110000000001</v>
      </c>
      <c r="I37" s="4">
        <v>9386.0490000000009</v>
      </c>
      <c r="J37" s="4">
        <v>9229.6869999999999</v>
      </c>
      <c r="K37" s="4">
        <v>9877.0215370952719</v>
      </c>
      <c r="L37" s="4">
        <v>10518.392819096791</v>
      </c>
      <c r="M37" s="4">
        <v>11219.072293752459</v>
      </c>
    </row>
    <row r="38" spans="1:15" x14ac:dyDescent="0.2">
      <c r="A38" s="2" t="s">
        <v>15</v>
      </c>
      <c r="B38" s="2" t="s">
        <v>16</v>
      </c>
      <c r="C38" s="4">
        <v>7339.24</v>
      </c>
      <c r="D38" s="4">
        <v>7538.6570000000002</v>
      </c>
      <c r="E38" s="4">
        <v>8006.3329999999996</v>
      </c>
      <c r="F38" s="4">
        <v>8098.5320000000002</v>
      </c>
      <c r="G38" s="4">
        <v>8771.7369999999992</v>
      </c>
      <c r="H38" s="4">
        <v>9157.134</v>
      </c>
      <c r="I38" s="4">
        <v>9262.6650000000009</v>
      </c>
      <c r="J38" s="4">
        <v>8679.1280000000006</v>
      </c>
      <c r="K38" s="4">
        <v>9287.8864006994518</v>
      </c>
      <c r="L38" s="4">
        <v>9958.3065589487123</v>
      </c>
      <c r="M38" s="4">
        <v>10621.676061133119</v>
      </c>
    </row>
    <row r="39" spans="1:15" x14ac:dyDescent="0.2">
      <c r="A39" s="2" t="s">
        <v>17</v>
      </c>
      <c r="B39" s="2" t="s">
        <v>18</v>
      </c>
      <c r="C39" s="4">
        <v>3961.0709999999999</v>
      </c>
      <c r="D39" s="4">
        <v>4276.5129999999999</v>
      </c>
      <c r="E39" s="4">
        <v>5068.7219999999998</v>
      </c>
      <c r="F39" s="4">
        <v>5171.0479999999998</v>
      </c>
      <c r="G39" s="4">
        <v>5721.69</v>
      </c>
      <c r="H39" s="4">
        <v>6019.4440000000004</v>
      </c>
      <c r="I39" s="4">
        <v>6199.9</v>
      </c>
      <c r="J39" s="4">
        <v>7124.9530000000004</v>
      </c>
      <c r="K39" s="4">
        <v>7625.3720348349552</v>
      </c>
      <c r="L39" s="4">
        <v>9525.1127382629147</v>
      </c>
      <c r="M39" s="4">
        <v>10159.625168466599</v>
      </c>
    </row>
    <row r="40" spans="1:15" x14ac:dyDescent="0.2">
      <c r="A40" s="2" t="s">
        <v>19</v>
      </c>
      <c r="B40" s="2" t="s">
        <v>20</v>
      </c>
      <c r="C40" s="4">
        <v>1116.797</v>
      </c>
      <c r="D40" s="4">
        <v>1101.2070000000001</v>
      </c>
      <c r="E40" s="4">
        <v>1212.7750000000001</v>
      </c>
      <c r="F40" s="4">
        <v>1360.472</v>
      </c>
      <c r="G40" s="4">
        <v>1242.4380000000001</v>
      </c>
      <c r="H40" s="4">
        <v>1256.932</v>
      </c>
      <c r="I40" s="4">
        <v>1401.308</v>
      </c>
      <c r="J40" s="4">
        <v>1137.104</v>
      </c>
      <c r="K40" s="4">
        <v>1216.8200273703221</v>
      </c>
      <c r="L40" s="4">
        <v>1204.3678836915833</v>
      </c>
      <c r="M40" s="4">
        <v>1284.5964766478255</v>
      </c>
    </row>
    <row r="41" spans="1:15" x14ac:dyDescent="0.2">
      <c r="A41" s="5" t="s">
        <v>21</v>
      </c>
      <c r="C41" s="4">
        <v>19335.824000000001</v>
      </c>
      <c r="D41" s="4">
        <v>20076.118999999999</v>
      </c>
      <c r="E41" s="4">
        <v>21840.667000000001</v>
      </c>
      <c r="F41" s="4">
        <v>22422.003000000001</v>
      </c>
      <c r="G41" s="4">
        <v>24118.735999999997</v>
      </c>
      <c r="H41" s="4">
        <v>25586.420999999998</v>
      </c>
      <c r="I41" s="4">
        <v>26249.922000000002</v>
      </c>
      <c r="J41" s="4">
        <v>26170.872000000003</v>
      </c>
      <c r="K41" s="4">
        <v>28007.100000000002</v>
      </c>
      <c r="L41" s="4">
        <v>31206.179999999997</v>
      </c>
      <c r="M41" s="4">
        <v>33284.97</v>
      </c>
    </row>
    <row r="42" spans="1:15" x14ac:dyDescent="0.2">
      <c r="A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5" ht="13.6" x14ac:dyDescent="0.25">
      <c r="A43" s="1" t="s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5" ht="13.6" x14ac:dyDescent="0.25">
      <c r="A44" s="1" t="s">
        <v>0</v>
      </c>
      <c r="B44" s="1" t="s">
        <v>6</v>
      </c>
      <c r="C44" s="1">
        <f t="shared" ref="C44:M44" si="0">C97</f>
        <v>2000</v>
      </c>
      <c r="D44" s="1">
        <f t="shared" si="0"/>
        <v>2001</v>
      </c>
      <c r="E44" s="1">
        <f t="shared" si="0"/>
        <v>2002</v>
      </c>
      <c r="F44" s="1">
        <f t="shared" si="0"/>
        <v>2003</v>
      </c>
      <c r="G44" s="1">
        <f t="shared" si="0"/>
        <v>2004</v>
      </c>
      <c r="H44" s="1">
        <f t="shared" si="0"/>
        <v>2005</v>
      </c>
      <c r="I44" s="1">
        <f t="shared" si="0"/>
        <v>2006</v>
      </c>
      <c r="J44" s="1">
        <f t="shared" si="0"/>
        <v>2007</v>
      </c>
      <c r="K44" s="1">
        <f t="shared" si="0"/>
        <v>2008</v>
      </c>
      <c r="L44" s="40" t="str">
        <f t="shared" si="0"/>
        <v>2009*</v>
      </c>
      <c r="M44" s="40" t="str">
        <f t="shared" si="0"/>
        <v>2010*</v>
      </c>
    </row>
    <row r="45" spans="1:15" x14ac:dyDescent="0.2">
      <c r="A45" s="2" t="s">
        <v>13</v>
      </c>
      <c r="B45" s="2" t="s">
        <v>14</v>
      </c>
      <c r="C45" s="4">
        <v>125582.32074728361</v>
      </c>
      <c r="D45" s="4">
        <v>135145.33979325509</v>
      </c>
      <c r="E45" s="4">
        <v>136976.05002363387</v>
      </c>
      <c r="F45" s="4">
        <v>139187.20420161285</v>
      </c>
      <c r="G45" s="4">
        <v>140818.34942085549</v>
      </c>
      <c r="H45" s="4">
        <v>147687.17872129468</v>
      </c>
      <c r="I45" s="4">
        <v>151082.80120336407</v>
      </c>
      <c r="J45" s="4">
        <v>143186.25785424831</v>
      </c>
      <c r="K45" s="4">
        <v>143355.524</v>
      </c>
      <c r="L45" s="4">
        <v>163893</v>
      </c>
      <c r="M45" s="4">
        <v>167145.99400000001</v>
      </c>
    </row>
    <row r="46" spans="1:15" x14ac:dyDescent="0.2">
      <c r="A46" s="2" t="s">
        <v>15</v>
      </c>
      <c r="B46" s="2" t="s">
        <v>16</v>
      </c>
      <c r="C46" s="4">
        <v>98386.12996048879</v>
      </c>
      <c r="D46" s="4">
        <v>97846.980379035376</v>
      </c>
      <c r="E46" s="4">
        <v>95615.80155294163</v>
      </c>
      <c r="F46" s="4">
        <v>93993.096937815266</v>
      </c>
      <c r="G46" s="4">
        <v>88805.129832492035</v>
      </c>
      <c r="H46" s="4">
        <v>88147.480237317679</v>
      </c>
      <c r="I46" s="4">
        <v>88184.438914790284</v>
      </c>
      <c r="J46" s="4">
        <v>79562.96273491373</v>
      </c>
      <c r="K46" s="4">
        <v>79346.406000000003</v>
      </c>
      <c r="L46" s="4">
        <v>79985.228000000003</v>
      </c>
      <c r="M46" s="4">
        <v>83182.701000000001</v>
      </c>
    </row>
    <row r="47" spans="1:15" x14ac:dyDescent="0.2">
      <c r="A47" s="2" t="s">
        <v>17</v>
      </c>
      <c r="B47" s="2" t="s">
        <v>18</v>
      </c>
      <c r="C47" s="4">
        <v>48450.522547978071</v>
      </c>
      <c r="D47" s="4">
        <v>46433.100203637696</v>
      </c>
      <c r="E47" s="4">
        <v>48191.491483073296</v>
      </c>
      <c r="F47" s="4">
        <v>47544.651889913104</v>
      </c>
      <c r="G47" s="4">
        <v>48067.033608471364</v>
      </c>
      <c r="H47" s="4">
        <v>49222.523383569242</v>
      </c>
      <c r="I47" s="4">
        <v>50009.691859001199</v>
      </c>
      <c r="J47" s="4">
        <v>50091.753882520643</v>
      </c>
      <c r="K47" s="4">
        <v>59566.798000000003</v>
      </c>
      <c r="L47" s="4">
        <v>61452.921999999999</v>
      </c>
      <c r="M47" s="4">
        <v>65103.061000000002</v>
      </c>
    </row>
    <row r="48" spans="1:15" x14ac:dyDescent="0.2">
      <c r="A48" s="2" t="s">
        <v>19</v>
      </c>
      <c r="B48" s="2" t="s">
        <v>20</v>
      </c>
      <c r="C48" s="4">
        <v>21126.799064169329</v>
      </c>
      <c r="D48" s="4">
        <v>21653.658157828704</v>
      </c>
      <c r="E48" s="4">
        <v>20849.780559202813</v>
      </c>
      <c r="F48" s="4">
        <v>20688.435271264276</v>
      </c>
      <c r="G48" s="4">
        <v>16338.575044521731</v>
      </c>
      <c r="H48" s="4">
        <v>16772.00365781839</v>
      </c>
      <c r="I48" s="4">
        <v>16135.003022844436</v>
      </c>
      <c r="J48" s="4">
        <v>14240.012528317329</v>
      </c>
      <c r="K48" s="4">
        <v>13011.120999999999</v>
      </c>
      <c r="L48" s="4">
        <v>12242.874</v>
      </c>
      <c r="M48" s="4">
        <v>12223.218999999999</v>
      </c>
    </row>
    <row r="49" spans="1:13" x14ac:dyDescent="0.2">
      <c r="A49" s="5" t="s">
        <v>21</v>
      </c>
      <c r="C49" s="4">
        <v>293545.77231991984</v>
      </c>
      <c r="D49" s="4">
        <v>301079.0785337569</v>
      </c>
      <c r="E49" s="4">
        <v>301633.12361885159</v>
      </c>
      <c r="F49" s="4">
        <v>301413.38830060547</v>
      </c>
      <c r="G49" s="4">
        <v>294029.0879063406</v>
      </c>
      <c r="H49" s="4">
        <v>301829.18599999999</v>
      </c>
      <c r="I49" s="4">
        <v>305411.935</v>
      </c>
      <c r="J49" s="4">
        <v>287080.98700000002</v>
      </c>
      <c r="K49" s="4">
        <v>295279.84899999999</v>
      </c>
      <c r="L49" s="4">
        <v>317574.02400000003</v>
      </c>
      <c r="M49" s="4">
        <v>327654.97499999998</v>
      </c>
    </row>
    <row r="50" spans="1:13" x14ac:dyDescent="0.2">
      <c r="A50" s="5" t="s">
        <v>183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.3" thickBot="1" x14ac:dyDescent="0.3">
      <c r="A51" s="117" t="s">
        <v>100</v>
      </c>
      <c r="B51" s="123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4.3" x14ac:dyDescent="0.25">
      <c r="A52" s="1" t="s">
        <v>101</v>
      </c>
      <c r="B52" s="17"/>
      <c r="C52" s="23">
        <f>C36</f>
        <v>2000</v>
      </c>
      <c r="D52" s="23">
        <f t="shared" ref="D52:M52" si="1">D36</f>
        <v>2001</v>
      </c>
      <c r="E52" s="23">
        <f t="shared" si="1"/>
        <v>2002</v>
      </c>
      <c r="F52" s="23">
        <f t="shared" si="1"/>
        <v>2003</v>
      </c>
      <c r="G52" s="23">
        <f t="shared" si="1"/>
        <v>2004</v>
      </c>
      <c r="H52" s="23">
        <f t="shared" si="1"/>
        <v>2005</v>
      </c>
      <c r="I52" s="23">
        <f t="shared" si="1"/>
        <v>2006</v>
      </c>
      <c r="J52" s="23">
        <f t="shared" si="1"/>
        <v>2007</v>
      </c>
      <c r="K52" s="23">
        <f t="shared" si="1"/>
        <v>2008</v>
      </c>
      <c r="L52" s="60" t="str">
        <f t="shared" si="1"/>
        <v>2009*</v>
      </c>
      <c r="M52" s="60" t="str">
        <f t="shared" si="1"/>
        <v>2010*</v>
      </c>
    </row>
    <row r="53" spans="1:13" ht="14.3" x14ac:dyDescent="0.25">
      <c r="A53" s="17" t="s">
        <v>13</v>
      </c>
      <c r="B53" s="17" t="s">
        <v>14</v>
      </c>
      <c r="C53" s="13">
        <f>+C5-C13</f>
        <v>25652.596792326964</v>
      </c>
      <c r="D53" s="13">
        <f t="shared" ref="D53:M53" si="2">+D5-D13</f>
        <v>27566.375424683272</v>
      </c>
      <c r="E53" s="13">
        <f t="shared" si="2"/>
        <v>30181.536748015184</v>
      </c>
      <c r="F53" s="13">
        <f t="shared" si="2"/>
        <v>31230.438970533709</v>
      </c>
      <c r="G53" s="13">
        <f t="shared" si="2"/>
        <v>33001.721971676539</v>
      </c>
      <c r="H53" s="13">
        <f t="shared" si="2"/>
        <v>34885.093209353501</v>
      </c>
      <c r="I53" s="13">
        <f t="shared" si="2"/>
        <v>36657.144051256299</v>
      </c>
      <c r="J53" s="13">
        <f t="shared" si="2"/>
        <v>37018.383898987297</v>
      </c>
      <c r="K53" s="13">
        <f t="shared" si="2"/>
        <v>37509.104999999996</v>
      </c>
      <c r="L53" s="13">
        <f t="shared" si="2"/>
        <v>39146.913912444041</v>
      </c>
      <c r="M53" s="13">
        <f t="shared" si="2"/>
        <v>37710.526988298356</v>
      </c>
    </row>
    <row r="54" spans="1:13" ht="14.3" x14ac:dyDescent="0.25">
      <c r="A54" s="17" t="s">
        <v>15</v>
      </c>
      <c r="B54" s="17" t="s">
        <v>16</v>
      </c>
      <c r="C54" s="13">
        <f t="shared" ref="C54:M54" si="3">+C6-C14</f>
        <v>15355.833921591779</v>
      </c>
      <c r="D54" s="13">
        <f t="shared" si="3"/>
        <v>16338.97371123984</v>
      </c>
      <c r="E54" s="13">
        <f t="shared" si="3"/>
        <v>16414.211349807782</v>
      </c>
      <c r="F54" s="13">
        <f t="shared" si="3"/>
        <v>16639.607000000004</v>
      </c>
      <c r="G54" s="13">
        <f t="shared" si="3"/>
        <v>17613.486000000001</v>
      </c>
      <c r="H54" s="13">
        <f t="shared" si="3"/>
        <v>18231.197809589936</v>
      </c>
      <c r="I54" s="13">
        <f t="shared" si="3"/>
        <v>18080.681962632792</v>
      </c>
      <c r="J54" s="13">
        <f t="shared" si="3"/>
        <v>17782.319168123169</v>
      </c>
      <c r="K54" s="13">
        <f t="shared" si="3"/>
        <v>19116.974999999999</v>
      </c>
      <c r="L54" s="13">
        <f t="shared" si="3"/>
        <v>19982.383440411722</v>
      </c>
      <c r="M54" s="13">
        <f t="shared" si="3"/>
        <v>17272.369987196551</v>
      </c>
    </row>
    <row r="55" spans="1:13" ht="14.3" x14ac:dyDescent="0.25">
      <c r="A55" s="17" t="s">
        <v>17</v>
      </c>
      <c r="B55" s="17" t="s">
        <v>18</v>
      </c>
      <c r="C55" s="13">
        <f t="shared" ref="C55:M55" si="4">+C7-C15</f>
        <v>12172.870051101356</v>
      </c>
      <c r="D55" s="13">
        <f t="shared" si="4"/>
        <v>11913.661834146274</v>
      </c>
      <c r="E55" s="13">
        <f t="shared" si="4"/>
        <v>12491.037825106647</v>
      </c>
      <c r="F55" s="13">
        <f t="shared" si="4"/>
        <v>12899.82023954682</v>
      </c>
      <c r="G55" s="13">
        <f t="shared" si="4"/>
        <v>13686.56218288972</v>
      </c>
      <c r="H55" s="13">
        <f t="shared" si="4"/>
        <v>14519.055092898758</v>
      </c>
      <c r="I55" s="13">
        <f t="shared" si="4"/>
        <v>14499.789722759906</v>
      </c>
      <c r="J55" s="13">
        <f t="shared" si="4"/>
        <v>15060.501165686939</v>
      </c>
      <c r="K55" s="13">
        <f t="shared" si="4"/>
        <v>18048.792999999998</v>
      </c>
      <c r="L55" s="13">
        <f t="shared" si="4"/>
        <v>19126.866044535935</v>
      </c>
      <c r="M55" s="13">
        <f t="shared" si="4"/>
        <v>19555.974320473237</v>
      </c>
    </row>
    <row r="56" spans="1:13" ht="14.3" x14ac:dyDescent="0.25">
      <c r="A56" s="17" t="s">
        <v>19</v>
      </c>
      <c r="B56" s="17" t="s">
        <v>20</v>
      </c>
      <c r="C56" s="13">
        <f t="shared" ref="C56:M56" si="5">+C8-C16</f>
        <v>3001.4347097887103</v>
      </c>
      <c r="D56" s="13">
        <f t="shared" si="5"/>
        <v>2866.4567128341882</v>
      </c>
      <c r="E56" s="13">
        <f t="shared" si="5"/>
        <v>2772.515868788455</v>
      </c>
      <c r="F56" s="13">
        <f t="shared" si="5"/>
        <v>2990.4599683228521</v>
      </c>
      <c r="G56" s="13">
        <f t="shared" si="5"/>
        <v>2586.8080139709296</v>
      </c>
      <c r="H56" s="13">
        <f t="shared" si="5"/>
        <v>2758.4760222080608</v>
      </c>
      <c r="I56" s="13">
        <f t="shared" si="5"/>
        <v>2603.7999874303241</v>
      </c>
      <c r="J56" s="13">
        <f t="shared" si="5"/>
        <v>2390.2910108565557</v>
      </c>
      <c r="K56" s="13">
        <f t="shared" si="5"/>
        <v>2319.7629999999999</v>
      </c>
      <c r="L56" s="13">
        <f t="shared" si="5"/>
        <v>2213.7160555147475</v>
      </c>
      <c r="M56" s="13">
        <f t="shared" si="5"/>
        <v>2212.6664932802069</v>
      </c>
    </row>
    <row r="57" spans="1:13" ht="14.3" x14ac:dyDescent="0.25">
      <c r="A57" s="23" t="s">
        <v>21</v>
      </c>
      <c r="B57" s="17"/>
      <c r="C57" s="13">
        <f>SUM(C53:C56)</f>
        <v>56182.735474808811</v>
      </c>
      <c r="D57" s="13">
        <f t="shared" ref="D57:M57" si="6">SUM(D53:D56)</f>
        <v>58685.467682903574</v>
      </c>
      <c r="E57" s="13">
        <f t="shared" si="6"/>
        <v>61859.30179171807</v>
      </c>
      <c r="F57" s="13">
        <f t="shared" si="6"/>
        <v>63760.326178403382</v>
      </c>
      <c r="G57" s="13">
        <f t="shared" si="6"/>
        <v>66888.578168537191</v>
      </c>
      <c r="H57" s="13">
        <f t="shared" si="6"/>
        <v>70393.822134050264</v>
      </c>
      <c r="I57" s="13">
        <f t="shared" si="6"/>
        <v>71841.415724079314</v>
      </c>
      <c r="J57" s="13">
        <f t="shared" si="6"/>
        <v>72251.495243653961</v>
      </c>
      <c r="K57" s="13">
        <f t="shared" si="6"/>
        <v>76994.635999999999</v>
      </c>
      <c r="L57" s="13">
        <f t="shared" si="6"/>
        <v>80469.879452906447</v>
      </c>
      <c r="M57" s="13">
        <f t="shared" si="6"/>
        <v>76751.537789248352</v>
      </c>
    </row>
    <row r="58" spans="1:13" ht="14.3" x14ac:dyDescent="0.25">
      <c r="A58" s="23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4.3" x14ac:dyDescent="0.25">
      <c r="A59" s="1" t="s">
        <v>102</v>
      </c>
      <c r="B59" s="17"/>
      <c r="C59" s="23">
        <f>C52</f>
        <v>2000</v>
      </c>
      <c r="D59" s="23">
        <f t="shared" ref="D59:M59" si="7">D52</f>
        <v>2001</v>
      </c>
      <c r="E59" s="23">
        <f t="shared" si="7"/>
        <v>2002</v>
      </c>
      <c r="F59" s="23">
        <f t="shared" si="7"/>
        <v>2003</v>
      </c>
      <c r="G59" s="23">
        <f t="shared" si="7"/>
        <v>2004</v>
      </c>
      <c r="H59" s="23">
        <f t="shared" si="7"/>
        <v>2005</v>
      </c>
      <c r="I59" s="23">
        <f t="shared" si="7"/>
        <v>2006</v>
      </c>
      <c r="J59" s="23">
        <f t="shared" si="7"/>
        <v>2007</v>
      </c>
      <c r="K59" s="23">
        <f t="shared" si="7"/>
        <v>2008</v>
      </c>
      <c r="L59" s="60" t="str">
        <f t="shared" si="7"/>
        <v>2009*</v>
      </c>
      <c r="M59" s="60" t="str">
        <f t="shared" si="7"/>
        <v>2010*</v>
      </c>
    </row>
    <row r="60" spans="1:13" ht="14.3" x14ac:dyDescent="0.25">
      <c r="A60" s="17" t="s">
        <v>13</v>
      </c>
      <c r="B60" s="17" t="s">
        <v>14</v>
      </c>
      <c r="C60" s="13"/>
      <c r="D60" s="13">
        <f>D21-D13</f>
        <v>27274.040191028082</v>
      </c>
      <c r="E60" s="13">
        <f t="shared" ref="E60:M60" si="8">E21-E13</f>
        <v>29909.309288684744</v>
      </c>
      <c r="F60" s="13">
        <f t="shared" si="8"/>
        <v>31086.457080008258</v>
      </c>
      <c r="G60" s="13">
        <f t="shared" si="8"/>
        <v>33218.998855976941</v>
      </c>
      <c r="H60" s="13">
        <f t="shared" si="8"/>
        <v>34576.069941967078</v>
      </c>
      <c r="I60" s="13">
        <f t="shared" si="8"/>
        <v>36056.952526630834</v>
      </c>
      <c r="J60" s="13">
        <f t="shared" si="8"/>
        <v>37772.206894362098</v>
      </c>
      <c r="K60" s="13">
        <f t="shared" si="8"/>
        <v>37855.307123229781</v>
      </c>
      <c r="L60" s="13">
        <f t="shared" si="8"/>
        <v>38784.028549468116</v>
      </c>
      <c r="M60" s="13">
        <f t="shared" si="8"/>
        <v>38522.217423113158</v>
      </c>
    </row>
    <row r="61" spans="1:13" ht="14.3" x14ac:dyDescent="0.25">
      <c r="A61" s="17" t="s">
        <v>15</v>
      </c>
      <c r="B61" s="17" t="s">
        <v>16</v>
      </c>
      <c r="C61" s="13"/>
      <c r="D61" s="13">
        <f>D22-D14</f>
        <v>16319.102833707842</v>
      </c>
      <c r="E61" s="13">
        <f t="shared" ref="E61:M61" si="9">E22-E14</f>
        <v>16738.931200280545</v>
      </c>
      <c r="F61" s="13">
        <f t="shared" si="9"/>
        <v>16088.326199007695</v>
      </c>
      <c r="G61" s="13">
        <f t="shared" si="9"/>
        <v>18766.42923241073</v>
      </c>
      <c r="H61" s="13">
        <f t="shared" si="9"/>
        <v>17322.258630582532</v>
      </c>
      <c r="I61" s="13">
        <f t="shared" si="9"/>
        <v>18754.591386090004</v>
      </c>
      <c r="J61" s="13">
        <f t="shared" si="9"/>
        <v>19230.762003700962</v>
      </c>
      <c r="K61" s="13">
        <f t="shared" si="9"/>
        <v>19795.355515798605</v>
      </c>
      <c r="L61" s="13">
        <f t="shared" si="9"/>
        <v>20765.017188933947</v>
      </c>
      <c r="M61" s="13">
        <f t="shared" si="9"/>
        <v>17903.111428260152</v>
      </c>
    </row>
    <row r="62" spans="1:13" ht="14.3" x14ac:dyDescent="0.25">
      <c r="A62" s="17" t="s">
        <v>17</v>
      </c>
      <c r="B62" s="17" t="s">
        <v>18</v>
      </c>
      <c r="C62" s="13"/>
      <c r="D62" s="13">
        <f>D23-D15</f>
        <v>12171.732772446861</v>
      </c>
      <c r="E62" s="13">
        <f t="shared" ref="E62:M62" si="10">E23-E15</f>
        <v>12869.022511388193</v>
      </c>
      <c r="F62" s="13">
        <f t="shared" si="10"/>
        <v>12414.601630827243</v>
      </c>
      <c r="G62" s="13">
        <f t="shared" si="10"/>
        <v>14103.978535300615</v>
      </c>
      <c r="H62" s="13">
        <f t="shared" si="10"/>
        <v>13928.898775978843</v>
      </c>
      <c r="I62" s="13">
        <f t="shared" si="10"/>
        <v>15024.808571173602</v>
      </c>
      <c r="J62" s="13">
        <f t="shared" si="10"/>
        <v>15356.512197101198</v>
      </c>
      <c r="K62" s="13">
        <f>K23-K15</f>
        <v>18589.495170922128</v>
      </c>
      <c r="L62" s="13">
        <f t="shared" si="10"/>
        <v>19002.120809534106</v>
      </c>
      <c r="M62" s="13">
        <f t="shared" si="10"/>
        <v>20020.026286482491</v>
      </c>
    </row>
    <row r="63" spans="1:13" ht="14.3" x14ac:dyDescent="0.25">
      <c r="A63" s="17" t="s">
        <v>19</v>
      </c>
      <c r="B63" s="17" t="s">
        <v>20</v>
      </c>
      <c r="C63" s="13"/>
      <c r="D63" s="13">
        <f>D24-D16</f>
        <v>2882.0493024400698</v>
      </c>
      <c r="E63" s="13">
        <f t="shared" ref="E63:M63" si="11">E24-E16</f>
        <v>2845.6630034562008</v>
      </c>
      <c r="F63" s="13">
        <f t="shared" si="11"/>
        <v>2830.1960648848085</v>
      </c>
      <c r="G63" s="13">
        <f t="shared" si="11"/>
        <v>3078.0658401975793</v>
      </c>
      <c r="H63" s="13">
        <f t="shared" si="11"/>
        <v>2846.4080502206457</v>
      </c>
      <c r="I63" s="13">
        <f t="shared" si="11"/>
        <v>2722.1532395717909</v>
      </c>
      <c r="J63" s="13">
        <f t="shared" si="11"/>
        <v>2463.5667592556183</v>
      </c>
      <c r="K63" s="13">
        <f t="shared" si="11"/>
        <v>2404.8533513811481</v>
      </c>
      <c r="L63" s="13">
        <f t="shared" si="11"/>
        <v>2346.8389156069898</v>
      </c>
      <c r="M63" s="13">
        <f t="shared" si="11"/>
        <v>2291.8941924260535</v>
      </c>
    </row>
    <row r="64" spans="1:13" ht="14.3" x14ac:dyDescent="0.25">
      <c r="A64" s="23" t="s">
        <v>21</v>
      </c>
      <c r="B64" s="17"/>
      <c r="C64" s="13"/>
      <c r="D64" s="13">
        <f t="shared" ref="D64:M64" si="12">SUM(D60:D63)</f>
        <v>58646.925099622858</v>
      </c>
      <c r="E64" s="13">
        <f t="shared" si="12"/>
        <v>62362.926003809691</v>
      </c>
      <c r="F64" s="13">
        <f t="shared" si="12"/>
        <v>62419.580974728007</v>
      </c>
      <c r="G64" s="13">
        <f t="shared" si="12"/>
        <v>69167.472463885875</v>
      </c>
      <c r="H64" s="13">
        <f t="shared" si="12"/>
        <v>68673.635398749102</v>
      </c>
      <c r="I64" s="13">
        <f t="shared" si="12"/>
        <v>72558.505723466238</v>
      </c>
      <c r="J64" s="13">
        <f t="shared" si="12"/>
        <v>74823.04785441987</v>
      </c>
      <c r="K64" s="13">
        <f t="shared" si="12"/>
        <v>78645.011161331655</v>
      </c>
      <c r="L64" s="13">
        <f t="shared" si="12"/>
        <v>80898.005463543159</v>
      </c>
      <c r="M64" s="13">
        <f t="shared" si="12"/>
        <v>78737.249330281862</v>
      </c>
    </row>
    <row r="65" spans="1:16" x14ac:dyDescent="0.2">
      <c r="A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6" ht="14.3" thickBot="1" x14ac:dyDescent="0.3">
      <c r="A66" s="117" t="s">
        <v>99</v>
      </c>
      <c r="B66" s="123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6" ht="14.3" x14ac:dyDescent="0.25">
      <c r="A67" s="46"/>
      <c r="B67" s="17"/>
      <c r="C67" s="23">
        <f>C59</f>
        <v>2000</v>
      </c>
      <c r="D67" s="23">
        <f t="shared" ref="D67:M67" si="13">D59</f>
        <v>2001</v>
      </c>
      <c r="E67" s="23">
        <f t="shared" si="13"/>
        <v>2002</v>
      </c>
      <c r="F67" s="23">
        <f t="shared" si="13"/>
        <v>2003</v>
      </c>
      <c r="G67" s="23">
        <f t="shared" si="13"/>
        <v>2004</v>
      </c>
      <c r="H67" s="23">
        <f t="shared" si="13"/>
        <v>2005</v>
      </c>
      <c r="I67" s="23">
        <f t="shared" si="13"/>
        <v>2006</v>
      </c>
      <c r="J67" s="23">
        <f t="shared" si="13"/>
        <v>2007</v>
      </c>
      <c r="K67" s="23">
        <f t="shared" si="13"/>
        <v>2008</v>
      </c>
      <c r="L67" s="60" t="str">
        <f t="shared" si="13"/>
        <v>2009*</v>
      </c>
      <c r="M67" s="60" t="str">
        <f t="shared" si="13"/>
        <v>2010*</v>
      </c>
    </row>
    <row r="68" spans="1:16" ht="14.3" x14ac:dyDescent="0.25">
      <c r="A68" s="17" t="s">
        <v>13</v>
      </c>
      <c r="B68" s="17" t="s">
        <v>14</v>
      </c>
      <c r="C68" s="13">
        <f>+C29-C37</f>
        <v>26954.057000000001</v>
      </c>
      <c r="D68" s="13">
        <f t="shared" ref="D68:M68" si="14">+D29-D37</f>
        <v>28605.864000000001</v>
      </c>
      <c r="E68" s="13">
        <f t="shared" si="14"/>
        <v>31013.341999999997</v>
      </c>
      <c r="F68" s="13">
        <f t="shared" si="14"/>
        <v>32262.373</v>
      </c>
      <c r="G68" s="13">
        <f t="shared" si="14"/>
        <v>34235.455999999998</v>
      </c>
      <c r="H68" s="13">
        <f t="shared" si="14"/>
        <v>35642.476999999999</v>
      </c>
      <c r="I68" s="13">
        <f t="shared" si="14"/>
        <v>37123.248</v>
      </c>
      <c r="J68" s="13">
        <f t="shared" si="14"/>
        <v>37983.161</v>
      </c>
      <c r="K68" s="13">
        <f t="shared" si="14"/>
        <v>39112.922462904731</v>
      </c>
      <c r="L68" s="13">
        <f t="shared" si="14"/>
        <v>41518.255180903208</v>
      </c>
      <c r="M68" s="13">
        <f t="shared" si="14"/>
        <v>38879.090706247545</v>
      </c>
    </row>
    <row r="69" spans="1:16" ht="14.3" x14ac:dyDescent="0.25">
      <c r="A69" s="17" t="s">
        <v>15</v>
      </c>
      <c r="B69" s="17" t="s">
        <v>16</v>
      </c>
      <c r="C69" s="13">
        <f>+C30-C38</f>
        <v>17511.538999999997</v>
      </c>
      <c r="D69" s="13">
        <f t="shared" ref="D69:M69" si="15">+D30-D38</f>
        <v>18399.89</v>
      </c>
      <c r="E69" s="13">
        <f t="shared" si="15"/>
        <v>18409.468000000001</v>
      </c>
      <c r="F69" s="13">
        <f t="shared" si="15"/>
        <v>18836.991000000002</v>
      </c>
      <c r="G69" s="13">
        <f t="shared" si="15"/>
        <v>19462.635999999999</v>
      </c>
      <c r="H69" s="13">
        <f t="shared" si="15"/>
        <v>19599.879999999997</v>
      </c>
      <c r="I69" s="13">
        <f t="shared" si="15"/>
        <v>20063.996999999999</v>
      </c>
      <c r="J69" s="13">
        <f t="shared" si="15"/>
        <v>19134.936999999998</v>
      </c>
      <c r="K69" s="13">
        <f t="shared" si="15"/>
        <v>19884.08659930055</v>
      </c>
      <c r="L69" s="13">
        <f t="shared" si="15"/>
        <v>21137.539441051289</v>
      </c>
      <c r="M69" s="13">
        <f t="shared" si="15"/>
        <v>17747.310938866882</v>
      </c>
    </row>
    <row r="70" spans="1:16" ht="14.3" x14ac:dyDescent="0.25">
      <c r="A70" s="17" t="s">
        <v>17</v>
      </c>
      <c r="B70" s="17" t="s">
        <v>18</v>
      </c>
      <c r="C70" s="13">
        <f t="shared" ref="C70:M70" si="16">+C31-C39</f>
        <v>12593.763999999999</v>
      </c>
      <c r="D70" s="13">
        <f t="shared" si="16"/>
        <v>12378.994000000002</v>
      </c>
      <c r="E70" s="13">
        <f t="shared" si="16"/>
        <v>12855.315000000001</v>
      </c>
      <c r="F70" s="13">
        <f t="shared" si="16"/>
        <v>13379.377</v>
      </c>
      <c r="G70" s="13">
        <f t="shared" si="16"/>
        <v>14145.133000000002</v>
      </c>
      <c r="H70" s="13">
        <f t="shared" si="16"/>
        <v>14411.329000000002</v>
      </c>
      <c r="I70" s="13">
        <f t="shared" si="16"/>
        <v>15109.277</v>
      </c>
      <c r="J70" s="13">
        <f t="shared" si="16"/>
        <v>15835.888999999999</v>
      </c>
      <c r="K70" s="13">
        <f t="shared" si="16"/>
        <v>19871.162965165044</v>
      </c>
      <c r="L70" s="13">
        <f t="shared" si="16"/>
        <v>20177.067261737087</v>
      </c>
      <c r="M70" s="13">
        <f t="shared" si="16"/>
        <v>20331.624267535677</v>
      </c>
    </row>
    <row r="71" spans="1:16" ht="14.3" x14ac:dyDescent="0.25">
      <c r="A71" s="17" t="s">
        <v>19</v>
      </c>
      <c r="B71" s="17" t="s">
        <v>20</v>
      </c>
      <c r="C71" s="13">
        <f t="shared" ref="C71:M71" si="17">+C32-C40</f>
        <v>2808.2049999999999</v>
      </c>
      <c r="D71" s="13">
        <f t="shared" si="17"/>
        <v>2984.6139999999996</v>
      </c>
      <c r="E71" s="13">
        <f t="shared" si="17"/>
        <v>2908.2180000000003</v>
      </c>
      <c r="F71" s="13">
        <f t="shared" si="17"/>
        <v>3099.0610000000006</v>
      </c>
      <c r="G71" s="13">
        <f t="shared" si="17"/>
        <v>2693.7460000000001</v>
      </c>
      <c r="H71" s="13">
        <f t="shared" si="17"/>
        <v>2795.6279999999997</v>
      </c>
      <c r="I71" s="13">
        <f t="shared" si="17"/>
        <v>2674.6610000000001</v>
      </c>
      <c r="J71" s="13">
        <f t="shared" si="17"/>
        <v>2486.2150000000001</v>
      </c>
      <c r="K71" s="13">
        <f>+K32-K40</f>
        <v>2318.5899726296775</v>
      </c>
      <c r="L71" s="13">
        <f t="shared" si="17"/>
        <v>2388.9191163084165</v>
      </c>
      <c r="M71" s="13">
        <f t="shared" si="17"/>
        <v>2308.6905233521743</v>
      </c>
    </row>
    <row r="72" spans="1:16" ht="14.3" x14ac:dyDescent="0.25">
      <c r="A72" s="23" t="s">
        <v>21</v>
      </c>
      <c r="B72" s="17"/>
      <c r="C72" s="13">
        <f>SUM(C68:C71)</f>
        <v>59867.565000000002</v>
      </c>
      <c r="D72" s="13">
        <f t="shared" ref="D72:M72" si="18">SUM(D68:D71)</f>
        <v>62369.362000000008</v>
      </c>
      <c r="E72" s="13">
        <f t="shared" si="18"/>
        <v>65186.343000000001</v>
      </c>
      <c r="F72" s="13">
        <f t="shared" si="18"/>
        <v>67577.801999999996</v>
      </c>
      <c r="G72" s="13">
        <f t="shared" si="18"/>
        <v>70536.971000000005</v>
      </c>
      <c r="H72" s="13">
        <f t="shared" si="18"/>
        <v>72449.313999999998</v>
      </c>
      <c r="I72" s="13">
        <f t="shared" si="18"/>
        <v>74971.18299999999</v>
      </c>
      <c r="J72" s="13">
        <f t="shared" si="18"/>
        <v>75440.20199999999</v>
      </c>
      <c r="K72" s="13">
        <f t="shared" si="18"/>
        <v>81186.762000000002</v>
      </c>
      <c r="L72" s="13">
        <f t="shared" si="18"/>
        <v>85221.781000000003</v>
      </c>
      <c r="M72" s="13">
        <f t="shared" si="18"/>
        <v>79266.716436002273</v>
      </c>
    </row>
    <row r="73" spans="1:16" ht="14.3" x14ac:dyDescent="0.25">
      <c r="A73" s="23"/>
      <c r="B73" s="17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6" ht="14.3" thickBot="1" x14ac:dyDescent="0.3">
      <c r="A74" s="117" t="s">
        <v>97</v>
      </c>
      <c r="B74" s="123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6" ht="14.3" x14ac:dyDescent="0.25">
      <c r="A75" s="1" t="s">
        <v>101</v>
      </c>
      <c r="B75" s="17"/>
      <c r="C75" s="23">
        <f>C67</f>
        <v>2000</v>
      </c>
      <c r="D75" s="23">
        <f t="shared" ref="D75:M75" si="19">D67</f>
        <v>2001</v>
      </c>
      <c r="E75" s="23">
        <f t="shared" si="19"/>
        <v>2002</v>
      </c>
      <c r="F75" s="23">
        <f t="shared" si="19"/>
        <v>2003</v>
      </c>
      <c r="G75" s="23">
        <f t="shared" si="19"/>
        <v>2004</v>
      </c>
      <c r="H75" s="23">
        <f t="shared" si="19"/>
        <v>2005</v>
      </c>
      <c r="I75" s="23">
        <f t="shared" si="19"/>
        <v>2006</v>
      </c>
      <c r="J75" s="23">
        <f t="shared" si="19"/>
        <v>2007</v>
      </c>
      <c r="K75" s="23">
        <f t="shared" si="19"/>
        <v>2008</v>
      </c>
      <c r="L75" s="60" t="str">
        <f t="shared" si="19"/>
        <v>2009*</v>
      </c>
      <c r="M75" s="60" t="str">
        <f t="shared" si="19"/>
        <v>2010*</v>
      </c>
    </row>
    <row r="76" spans="1:16" ht="14.3" x14ac:dyDescent="0.25">
      <c r="A76" s="17" t="s">
        <v>13</v>
      </c>
      <c r="B76" s="17" t="s">
        <v>14</v>
      </c>
      <c r="C76" s="13">
        <f>+C68</f>
        <v>26954.057000000001</v>
      </c>
      <c r="D76" s="13">
        <f>+(D53/C68)*C76</f>
        <v>27566.375424683272</v>
      </c>
      <c r="E76" s="13">
        <f t="shared" ref="E76:M76" si="20">+(E53/D68)*D76</f>
        <v>29084.790897756517</v>
      </c>
      <c r="F76" s="13">
        <f t="shared" si="20"/>
        <v>29288.387788169341</v>
      </c>
      <c r="G76" s="13">
        <f t="shared" si="20"/>
        <v>29959.58266255898</v>
      </c>
      <c r="H76" s="13">
        <f t="shared" si="20"/>
        <v>30528.082748385219</v>
      </c>
      <c r="I76" s="13">
        <f t="shared" si="20"/>
        <v>31397.153652262419</v>
      </c>
      <c r="J76" s="13">
        <f t="shared" si="20"/>
        <v>31308.464368067722</v>
      </c>
      <c r="K76" s="13">
        <f t="shared" si="20"/>
        <v>30917.713177442252</v>
      </c>
      <c r="L76" s="13">
        <f t="shared" si="20"/>
        <v>30944.582504027054</v>
      </c>
      <c r="M76" s="13">
        <f t="shared" si="20"/>
        <v>28106.588501254817</v>
      </c>
    </row>
    <row r="77" spans="1:16" ht="14.3" x14ac:dyDescent="0.25">
      <c r="A77" s="17" t="s">
        <v>15</v>
      </c>
      <c r="B77" s="17" t="s">
        <v>16</v>
      </c>
      <c r="C77" s="13">
        <f>+C69</f>
        <v>17511.538999999997</v>
      </c>
      <c r="D77" s="13">
        <f>+(D54/C69)*C77</f>
        <v>16338.97371123984</v>
      </c>
      <c r="E77" s="13">
        <f t="shared" ref="E77:M77" si="21">+(E54/D69)*D77</f>
        <v>14575.704949064584</v>
      </c>
      <c r="F77" s="13">
        <f t="shared" si="21"/>
        <v>13174.416669747856</v>
      </c>
      <c r="G77" s="13">
        <f t="shared" si="21"/>
        <v>12318.708628717319</v>
      </c>
      <c r="H77" s="13">
        <f t="shared" si="21"/>
        <v>11539.280381591057</v>
      </c>
      <c r="I77" s="13">
        <f t="shared" si="21"/>
        <v>10644.864083718672</v>
      </c>
      <c r="J77" s="13">
        <f t="shared" si="21"/>
        <v>9434.3300907579087</v>
      </c>
      <c r="K77" s="13">
        <f t="shared" si="21"/>
        <v>9425.4740680236719</v>
      </c>
      <c r="L77" s="13">
        <f t="shared" si="21"/>
        <v>9472.068832245559</v>
      </c>
      <c r="M77" s="13">
        <f t="shared" si="21"/>
        <v>7740.0247020710503</v>
      </c>
    </row>
    <row r="78" spans="1:16" ht="14.3" x14ac:dyDescent="0.25">
      <c r="A78" s="17" t="s">
        <v>17</v>
      </c>
      <c r="B78" s="17" t="s">
        <v>18</v>
      </c>
      <c r="C78" s="13">
        <f>+C70</f>
        <v>12593.763999999999</v>
      </c>
      <c r="D78" s="13">
        <f t="shared" ref="D78:M78" si="22">+(D55/C70)*C78</f>
        <v>11913.661834146274</v>
      </c>
      <c r="E78" s="13">
        <f t="shared" si="22"/>
        <v>12021.493879539041</v>
      </c>
      <c r="F78" s="13">
        <f t="shared" si="22"/>
        <v>12063.112421349919</v>
      </c>
      <c r="G78" s="13">
        <f t="shared" si="22"/>
        <v>12340.076692210336</v>
      </c>
      <c r="H78" s="13">
        <f t="shared" si="22"/>
        <v>12666.282695595561</v>
      </c>
      <c r="I78" s="13">
        <f t="shared" si="22"/>
        <v>12744.031841557993</v>
      </c>
      <c r="J78" s="13">
        <f t="shared" si="22"/>
        <v>12702.891502044447</v>
      </c>
      <c r="K78" s="13">
        <f t="shared" si="22"/>
        <v>14477.991050698784</v>
      </c>
      <c r="L78" s="13">
        <f t="shared" si="22"/>
        <v>13935.701493976736</v>
      </c>
      <c r="M78" s="13">
        <f t="shared" si="22"/>
        <v>13506.731033741284</v>
      </c>
    </row>
    <row r="79" spans="1:16" ht="14.3" x14ac:dyDescent="0.25">
      <c r="A79" s="17" t="s">
        <v>19</v>
      </c>
      <c r="B79" s="17" t="s">
        <v>20</v>
      </c>
      <c r="C79" s="13">
        <f>+C71</f>
        <v>2808.2049999999999</v>
      </c>
      <c r="D79" s="13">
        <f t="shared" ref="D79:M79" si="23">+(D56/C71)*C79</f>
        <v>2866.4567128341882</v>
      </c>
      <c r="E79" s="13">
        <f t="shared" si="23"/>
        <v>2662.7552921510051</v>
      </c>
      <c r="F79" s="13">
        <f t="shared" si="23"/>
        <v>2738.0557807624468</v>
      </c>
      <c r="G79" s="13">
        <f t="shared" si="23"/>
        <v>2285.4744183401767</v>
      </c>
      <c r="H79" s="13">
        <f t="shared" si="23"/>
        <v>2340.3937796515675</v>
      </c>
      <c r="I79" s="13">
        <f t="shared" si="23"/>
        <v>2179.8026397069857</v>
      </c>
      <c r="J79" s="13">
        <f t="shared" si="23"/>
        <v>1948.0459972807766</v>
      </c>
      <c r="K79" s="13">
        <f t="shared" si="23"/>
        <v>1817.6243916113633</v>
      </c>
      <c r="L79" s="13">
        <f t="shared" si="23"/>
        <v>1735.4100320039472</v>
      </c>
      <c r="M79" s="13">
        <f t="shared" si="23"/>
        <v>1607.3728087752156</v>
      </c>
      <c r="P79" s="1"/>
    </row>
    <row r="80" spans="1:16" ht="14.3" x14ac:dyDescent="0.25">
      <c r="A80" s="23" t="s">
        <v>21</v>
      </c>
      <c r="B80" s="17"/>
      <c r="C80" s="13">
        <f>+C72</f>
        <v>59867.565000000002</v>
      </c>
      <c r="D80" s="13">
        <f t="shared" ref="D80:M80" si="24">+(D57/C72)*C80</f>
        <v>58685.467682903574</v>
      </c>
      <c r="E80" s="13">
        <f t="shared" si="24"/>
        <v>58205.53457296628</v>
      </c>
      <c r="F80" s="13">
        <f t="shared" si="24"/>
        <v>56932.229957441625</v>
      </c>
      <c r="G80" s="13">
        <f t="shared" si="24"/>
        <v>56351.579973220629</v>
      </c>
      <c r="H80" s="13">
        <f t="shared" si="24"/>
        <v>56237.219168478354</v>
      </c>
      <c r="I80" s="13">
        <f t="shared" si="24"/>
        <v>55765.35122815401</v>
      </c>
      <c r="J80" s="13">
        <f t="shared" si="24"/>
        <v>53742.382710189631</v>
      </c>
      <c r="K80" s="13">
        <f t="shared" si="24"/>
        <v>54849.736411678015</v>
      </c>
      <c r="L80" s="13">
        <f t="shared" si="24"/>
        <v>54365.410916023764</v>
      </c>
      <c r="M80" s="13">
        <f t="shared" si="24"/>
        <v>48962.000575289698</v>
      </c>
    </row>
    <row r="81" spans="1:13" ht="14.3" x14ac:dyDescent="0.25">
      <c r="A81" s="23"/>
      <c r="B81" s="17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4.3" x14ac:dyDescent="0.25">
      <c r="A82" s="1" t="s">
        <v>102</v>
      </c>
      <c r="B82" s="17"/>
      <c r="C82" s="23">
        <f>C75</f>
        <v>2000</v>
      </c>
      <c r="D82" s="23">
        <f t="shared" ref="D82:M82" si="25">D75</f>
        <v>2001</v>
      </c>
      <c r="E82" s="23">
        <f t="shared" si="25"/>
        <v>2002</v>
      </c>
      <c r="F82" s="23">
        <f t="shared" si="25"/>
        <v>2003</v>
      </c>
      <c r="G82" s="23">
        <f t="shared" si="25"/>
        <v>2004</v>
      </c>
      <c r="H82" s="23">
        <f t="shared" si="25"/>
        <v>2005</v>
      </c>
      <c r="I82" s="23">
        <f t="shared" si="25"/>
        <v>2006</v>
      </c>
      <c r="J82" s="23">
        <f t="shared" si="25"/>
        <v>2007</v>
      </c>
      <c r="K82" s="23">
        <f t="shared" si="25"/>
        <v>2008</v>
      </c>
      <c r="L82" s="60" t="str">
        <f t="shared" si="25"/>
        <v>2009*</v>
      </c>
      <c r="M82" s="60" t="str">
        <f t="shared" si="25"/>
        <v>2010*</v>
      </c>
    </row>
    <row r="83" spans="1:13" ht="14.3" x14ac:dyDescent="0.25">
      <c r="A83" s="17" t="s">
        <v>13</v>
      </c>
      <c r="B83" s="17" t="s">
        <v>14</v>
      </c>
      <c r="C83" s="13">
        <f>+C76</f>
        <v>26954.057000000001</v>
      </c>
      <c r="D83" s="13">
        <f t="shared" ref="D83:M83" si="26">D60/C68*C83</f>
        <v>27274.040191028082</v>
      </c>
      <c r="E83" s="13">
        <f t="shared" si="26"/>
        <v>28516.800038812919</v>
      </c>
      <c r="F83" s="13">
        <f t="shared" si="26"/>
        <v>28584.029430486262</v>
      </c>
      <c r="G83" s="13">
        <f t="shared" si="26"/>
        <v>29431.587098398944</v>
      </c>
      <c r="H83" s="13">
        <f t="shared" si="26"/>
        <v>29724.406592315809</v>
      </c>
      <c r="I83" s="13">
        <f t="shared" si="26"/>
        <v>30070.062677782011</v>
      </c>
      <c r="J83" s="13">
        <f t="shared" si="26"/>
        <v>30595.723434318523</v>
      </c>
      <c r="K83" s="13">
        <f t="shared" si="26"/>
        <v>30492.736169681251</v>
      </c>
      <c r="L83" s="13">
        <f t="shared" si="26"/>
        <v>30236.32793683319</v>
      </c>
      <c r="M83" s="13">
        <f t="shared" si="26"/>
        <v>28054.415913773464</v>
      </c>
    </row>
    <row r="84" spans="1:13" ht="14.3" x14ac:dyDescent="0.25">
      <c r="A84" s="17" t="s">
        <v>15</v>
      </c>
      <c r="B84" s="17" t="s">
        <v>16</v>
      </c>
      <c r="C84" s="13">
        <f>+C77</f>
        <v>17511.538999999997</v>
      </c>
      <c r="D84" s="13">
        <f t="shared" ref="D84:M84" si="27">D61/C69*C84</f>
        <v>16319.102833707842</v>
      </c>
      <c r="E84" s="13">
        <f t="shared" si="27"/>
        <v>14845.976773977392</v>
      </c>
      <c r="F84" s="13">
        <f t="shared" si="27"/>
        <v>12974.134672584794</v>
      </c>
      <c r="G84" s="13">
        <f t="shared" si="27"/>
        <v>12925.534666594516</v>
      </c>
      <c r="H84" s="13">
        <f t="shared" si="27"/>
        <v>11504.066275159777</v>
      </c>
      <c r="I84" s="13">
        <f t="shared" si="27"/>
        <v>11007.927715328875</v>
      </c>
      <c r="J84" s="13">
        <f t="shared" si="27"/>
        <v>10550.780985834142</v>
      </c>
      <c r="K84" s="13">
        <f t="shared" si="27"/>
        <v>10914.928049353648</v>
      </c>
      <c r="L84" s="13">
        <f t="shared" si="27"/>
        <v>11398.495345960648</v>
      </c>
      <c r="M84" s="13">
        <f t="shared" si="27"/>
        <v>9654.3182266955828</v>
      </c>
    </row>
    <row r="85" spans="1:13" ht="14.3" x14ac:dyDescent="0.25">
      <c r="A85" s="17" t="s">
        <v>17</v>
      </c>
      <c r="B85" s="17" t="s">
        <v>18</v>
      </c>
      <c r="C85" s="13">
        <f>+C78</f>
        <v>12593.763999999999</v>
      </c>
      <c r="D85" s="13">
        <f t="shared" ref="D85:M85" si="28">D62/C70*C85</f>
        <v>12171.732772446861</v>
      </c>
      <c r="E85" s="13">
        <f t="shared" si="28"/>
        <v>12653.556747116934</v>
      </c>
      <c r="F85" s="13">
        <f t="shared" si="28"/>
        <v>12219.760171456159</v>
      </c>
      <c r="G85" s="13">
        <f t="shared" si="28"/>
        <v>12881.559071452957</v>
      </c>
      <c r="H85" s="13">
        <f t="shared" si="28"/>
        <v>12684.640885530043</v>
      </c>
      <c r="I85" s="13">
        <f t="shared" si="28"/>
        <v>13224.616626209207</v>
      </c>
      <c r="J85" s="13">
        <f t="shared" si="28"/>
        <v>13441.012863975489</v>
      </c>
      <c r="K85" s="13">
        <f t="shared" si="28"/>
        <v>15778.188627564552</v>
      </c>
      <c r="L85" s="13">
        <f t="shared" si="28"/>
        <v>15088.147934884018</v>
      </c>
      <c r="M85" s="13">
        <f t="shared" si="28"/>
        <v>14970.714740270392</v>
      </c>
    </row>
    <row r="86" spans="1:13" ht="14.3" x14ac:dyDescent="0.25">
      <c r="A86" s="17" t="s">
        <v>19</v>
      </c>
      <c r="B86" s="17" t="s">
        <v>20</v>
      </c>
      <c r="C86" s="13">
        <f>+C79</f>
        <v>2808.2049999999999</v>
      </c>
      <c r="D86" s="13">
        <f t="shared" ref="D86:M86" si="29">D63/C71*C86</f>
        <v>2882.0493024400698</v>
      </c>
      <c r="E86" s="13">
        <f t="shared" si="29"/>
        <v>2747.8732841467804</v>
      </c>
      <c r="F86" s="13">
        <f t="shared" si="29"/>
        <v>2674.1530915475773</v>
      </c>
      <c r="G86" s="13">
        <f t="shared" si="29"/>
        <v>2656.0365486679179</v>
      </c>
      <c r="H86" s="13">
        <f t="shared" si="29"/>
        <v>2806.5614997882581</v>
      </c>
      <c r="I86" s="13">
        <f t="shared" si="29"/>
        <v>2732.7993848631045</v>
      </c>
      <c r="J86" s="13">
        <f t="shared" si="29"/>
        <v>2517.1166455348716</v>
      </c>
      <c r="K86" s="13">
        <f t="shared" si="29"/>
        <v>2434.7437373001972</v>
      </c>
      <c r="L86" s="13">
        <f t="shared" si="29"/>
        <v>2464.4078598105493</v>
      </c>
      <c r="M86" s="13">
        <f t="shared" si="29"/>
        <v>2364.3169930328118</v>
      </c>
    </row>
    <row r="87" spans="1:13" ht="14.3" x14ac:dyDescent="0.25">
      <c r="A87" s="23" t="s">
        <v>21</v>
      </c>
      <c r="B87" s="17"/>
      <c r="C87" s="13">
        <f>+C80</f>
        <v>59867.565000000002</v>
      </c>
      <c r="D87" s="13">
        <f t="shared" ref="D87:M87" si="30">D64/C72*C87</f>
        <v>58646.925099622858</v>
      </c>
      <c r="E87" s="13">
        <f t="shared" si="30"/>
        <v>58640.873227767646</v>
      </c>
      <c r="F87" s="13">
        <f t="shared" si="30"/>
        <v>56151.926406876395</v>
      </c>
      <c r="G87" s="13">
        <f t="shared" si="30"/>
        <v>57472.819603421987</v>
      </c>
      <c r="H87" s="13">
        <f t="shared" si="30"/>
        <v>55954.592362400719</v>
      </c>
      <c r="I87" s="13">
        <f t="shared" si="30"/>
        <v>56038.924125375059</v>
      </c>
      <c r="J87" s="13">
        <f t="shared" si="30"/>
        <v>55928.197125329381</v>
      </c>
      <c r="K87" s="13">
        <f t="shared" si="30"/>
        <v>58304.108029226736</v>
      </c>
      <c r="L87" s="13">
        <f t="shared" si="30"/>
        <v>58096.73810978439</v>
      </c>
      <c r="M87" s="13">
        <f t="shared" si="30"/>
        <v>53676.152975800651</v>
      </c>
    </row>
    <row r="88" spans="1:13" ht="14.3" x14ac:dyDescent="0.25">
      <c r="A88" s="23"/>
      <c r="B88" s="17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4.3" thickBot="1" x14ac:dyDescent="0.3">
      <c r="A89" s="117" t="s">
        <v>103</v>
      </c>
      <c r="B89" s="123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4.3" x14ac:dyDescent="0.25">
      <c r="A90" s="1" t="s">
        <v>101</v>
      </c>
      <c r="B90" s="17"/>
      <c r="C90" s="23">
        <f>C82</f>
        <v>2000</v>
      </c>
      <c r="D90" s="23">
        <f t="shared" ref="D90:M90" si="31">D82</f>
        <v>2001</v>
      </c>
      <c r="E90" s="23">
        <f t="shared" si="31"/>
        <v>2002</v>
      </c>
      <c r="F90" s="23">
        <f t="shared" si="31"/>
        <v>2003</v>
      </c>
      <c r="G90" s="23">
        <f t="shared" si="31"/>
        <v>2004</v>
      </c>
      <c r="H90" s="23">
        <f t="shared" si="31"/>
        <v>2005</v>
      </c>
      <c r="I90" s="23">
        <f t="shared" si="31"/>
        <v>2006</v>
      </c>
      <c r="J90" s="23">
        <f t="shared" si="31"/>
        <v>2007</v>
      </c>
      <c r="K90" s="23">
        <f t="shared" si="31"/>
        <v>2008</v>
      </c>
      <c r="L90" s="60" t="str">
        <f t="shared" si="31"/>
        <v>2009*</v>
      </c>
      <c r="M90" s="60" t="str">
        <f t="shared" si="31"/>
        <v>2010*</v>
      </c>
    </row>
    <row r="91" spans="1:13" ht="14.3" x14ac:dyDescent="0.25">
      <c r="A91" s="17" t="s">
        <v>13</v>
      </c>
      <c r="B91" s="17" t="s">
        <v>14</v>
      </c>
      <c r="C91" s="17">
        <f>+C76/$C76</f>
        <v>1</v>
      </c>
      <c r="D91" s="17">
        <f t="shared" ref="D91:M91" si="32">+D76/$C76</f>
        <v>1.0227171154488273</v>
      </c>
      <c r="E91" s="17">
        <f t="shared" si="32"/>
        <v>1.0790505821723431</v>
      </c>
      <c r="F91" s="17">
        <f t="shared" si="32"/>
        <v>1.0866040606862759</v>
      </c>
      <c r="G91" s="17">
        <f t="shared" si="32"/>
        <v>1.1115055022165672</v>
      </c>
      <c r="H91" s="17">
        <f t="shared" si="32"/>
        <v>1.1325969500021915</v>
      </c>
      <c r="I91" s="17">
        <f t="shared" si="32"/>
        <v>1.1648396251541064</v>
      </c>
      <c r="J91" s="17">
        <f t="shared" si="32"/>
        <v>1.1615492379521095</v>
      </c>
      <c r="K91" s="17">
        <f t="shared" si="32"/>
        <v>1.1470523037568057</v>
      </c>
      <c r="L91" s="17">
        <f t="shared" si="32"/>
        <v>1.1480491602443021</v>
      </c>
      <c r="M91" s="17">
        <f t="shared" si="32"/>
        <v>1.0427591104839919</v>
      </c>
    </row>
    <row r="92" spans="1:13" ht="14.3" x14ac:dyDescent="0.25">
      <c r="A92" s="17" t="s">
        <v>15</v>
      </c>
      <c r="B92" s="17" t="s">
        <v>16</v>
      </c>
      <c r="C92" s="17">
        <f t="shared" ref="C92:M95" si="33">+C77/$C77</f>
        <v>1</v>
      </c>
      <c r="D92" s="17">
        <f>+D77/$C77</f>
        <v>0.93304042044733149</v>
      </c>
      <c r="E92" s="17">
        <f t="shared" si="33"/>
        <v>0.83234859877618905</v>
      </c>
      <c r="F92" s="17">
        <f t="shared" si="33"/>
        <v>0.75232774627905963</v>
      </c>
      <c r="G92" s="17">
        <f t="shared" si="33"/>
        <v>0.70346236437113385</v>
      </c>
      <c r="H92" s="17">
        <f t="shared" si="33"/>
        <v>0.65895295562492018</v>
      </c>
      <c r="I92" s="17">
        <f t="shared" si="33"/>
        <v>0.60787713082891648</v>
      </c>
      <c r="J92" s="17">
        <f t="shared" si="33"/>
        <v>0.5387493406923235</v>
      </c>
      <c r="K92" s="17">
        <f t="shared" si="33"/>
        <v>0.53824361571097057</v>
      </c>
      <c r="L92" s="17">
        <f t="shared" si="33"/>
        <v>0.54090441920870347</v>
      </c>
      <c r="M92" s="17">
        <f t="shared" si="33"/>
        <v>0.44199568650539806</v>
      </c>
    </row>
    <row r="93" spans="1:13" ht="14.3" x14ac:dyDescent="0.25">
      <c r="A93" s="17" t="s">
        <v>17</v>
      </c>
      <c r="B93" s="17" t="s">
        <v>18</v>
      </c>
      <c r="C93" s="17">
        <f>+C78/$C78</f>
        <v>1</v>
      </c>
      <c r="D93" s="17">
        <f t="shared" si="33"/>
        <v>0.94599691038725797</v>
      </c>
      <c r="E93" s="17">
        <f t="shared" si="33"/>
        <v>0.9545592469049794</v>
      </c>
      <c r="F93" s="17">
        <f t="shared" si="33"/>
        <v>0.95786394134032682</v>
      </c>
      <c r="G93" s="17">
        <f t="shared" si="33"/>
        <v>0.97985611706002562</v>
      </c>
      <c r="H93" s="17">
        <f t="shared" si="33"/>
        <v>1.005758301933843</v>
      </c>
      <c r="I93" s="17">
        <f t="shared" si="33"/>
        <v>1.011931924526932</v>
      </c>
      <c r="J93" s="17">
        <f t="shared" si="33"/>
        <v>1.0086652014476727</v>
      </c>
      <c r="K93" s="17">
        <f t="shared" si="33"/>
        <v>1.1496158774055782</v>
      </c>
      <c r="L93" s="17">
        <f t="shared" si="33"/>
        <v>1.1065557123332419</v>
      </c>
      <c r="M93" s="17">
        <f t="shared" si="33"/>
        <v>1.0724935796590507</v>
      </c>
    </row>
    <row r="94" spans="1:13" ht="14.3" x14ac:dyDescent="0.25">
      <c r="A94" s="17" t="s">
        <v>19</v>
      </c>
      <c r="B94" s="17" t="s">
        <v>20</v>
      </c>
      <c r="C94" s="17">
        <f t="shared" si="33"/>
        <v>1</v>
      </c>
      <c r="D94" s="17">
        <f t="shared" si="33"/>
        <v>1.020743397591767</v>
      </c>
      <c r="E94" s="17">
        <f t="shared" si="33"/>
        <v>0.94820545229105613</v>
      </c>
      <c r="F94" s="17">
        <f t="shared" si="33"/>
        <v>0.97501990800616301</v>
      </c>
      <c r="G94" s="17">
        <f t="shared" si="33"/>
        <v>0.81385597502325391</v>
      </c>
      <c r="H94" s="17">
        <f t="shared" si="33"/>
        <v>0.83341272437431291</v>
      </c>
      <c r="I94" s="17">
        <f t="shared" si="33"/>
        <v>0.77622632240416412</v>
      </c>
      <c r="J94" s="17">
        <f t="shared" si="33"/>
        <v>0.69369793062856044</v>
      </c>
      <c r="K94" s="17">
        <f t="shared" si="33"/>
        <v>0.64725488047039426</v>
      </c>
      <c r="L94" s="17">
        <f>+L79/$C79</f>
        <v>0.61797839972649693</v>
      </c>
      <c r="M94" s="17">
        <f t="shared" si="33"/>
        <v>0.5723844266266942</v>
      </c>
    </row>
    <row r="95" spans="1:13" ht="14.3" x14ac:dyDescent="0.25">
      <c r="A95" s="17" t="s">
        <v>21</v>
      </c>
      <c r="B95" s="17"/>
      <c r="C95" s="17">
        <f>+C80/$C80</f>
        <v>1</v>
      </c>
      <c r="D95" s="17">
        <f t="shared" si="33"/>
        <v>0.9802547954456402</v>
      </c>
      <c r="E95" s="17">
        <f t="shared" si="33"/>
        <v>0.97223821568434055</v>
      </c>
      <c r="F95" s="17">
        <f t="shared" si="33"/>
        <v>0.95096952677867597</v>
      </c>
      <c r="G95" s="17">
        <f t="shared" si="33"/>
        <v>0.94127061912774679</v>
      </c>
      <c r="H95" s="17">
        <f t="shared" si="33"/>
        <v>0.9393603893607223</v>
      </c>
      <c r="I95" s="17">
        <f t="shared" si="33"/>
        <v>0.93147852644673301</v>
      </c>
      <c r="J95" s="17">
        <f t="shared" si="33"/>
        <v>0.89768779989948866</v>
      </c>
      <c r="K95" s="17">
        <f t="shared" si="33"/>
        <v>0.91618452181374022</v>
      </c>
      <c r="L95" s="17">
        <f t="shared" si="33"/>
        <v>0.90809457368148783</v>
      </c>
      <c r="M95" s="17">
        <f t="shared" si="33"/>
        <v>0.81783851698811694</v>
      </c>
    </row>
    <row r="96" spans="1:13" ht="14.3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5" ht="14.3" x14ac:dyDescent="0.25">
      <c r="A97" s="1" t="s">
        <v>102</v>
      </c>
      <c r="B97" s="17"/>
      <c r="C97" s="23">
        <f>C90</f>
        <v>2000</v>
      </c>
      <c r="D97" s="23">
        <f t="shared" ref="D97:M97" si="34">D90</f>
        <v>2001</v>
      </c>
      <c r="E97" s="23">
        <f t="shared" si="34"/>
        <v>2002</v>
      </c>
      <c r="F97" s="23">
        <f t="shared" si="34"/>
        <v>2003</v>
      </c>
      <c r="G97" s="23">
        <f t="shared" si="34"/>
        <v>2004</v>
      </c>
      <c r="H97" s="23">
        <f t="shared" si="34"/>
        <v>2005</v>
      </c>
      <c r="I97" s="23">
        <f t="shared" si="34"/>
        <v>2006</v>
      </c>
      <c r="J97" s="23">
        <f t="shared" si="34"/>
        <v>2007</v>
      </c>
      <c r="K97" s="23">
        <f t="shared" si="34"/>
        <v>2008</v>
      </c>
      <c r="L97" s="60" t="str">
        <f t="shared" si="34"/>
        <v>2009*</v>
      </c>
      <c r="M97" s="60" t="str">
        <f t="shared" si="34"/>
        <v>2010*</v>
      </c>
      <c r="N97" s="23"/>
    </row>
    <row r="98" spans="1:15" ht="14.3" x14ac:dyDescent="0.25">
      <c r="A98" s="17" t="s">
        <v>13</v>
      </c>
      <c r="B98" s="17" t="s">
        <v>14</v>
      </c>
      <c r="C98" s="17">
        <f>+C83/$C83</f>
        <v>1</v>
      </c>
      <c r="D98" s="17">
        <f t="shared" ref="D98:M98" si="35">+D83/$C83</f>
        <v>1.0118714296340652</v>
      </c>
      <c r="E98" s="17">
        <f t="shared" si="35"/>
        <v>1.0579780267888028</v>
      </c>
      <c r="F98" s="17">
        <f t="shared" si="35"/>
        <v>1.060472248407216</v>
      </c>
      <c r="G98" s="17">
        <f t="shared" si="35"/>
        <v>1.0919167789249293</v>
      </c>
      <c r="H98" s="17">
        <f t="shared" si="35"/>
        <v>1.102780430875983</v>
      </c>
      <c r="I98" s="17">
        <f t="shared" si="35"/>
        <v>1.1156043291658102</v>
      </c>
      <c r="J98" s="17">
        <f t="shared" si="35"/>
        <v>1.1351064307060907</v>
      </c>
      <c r="K98" s="17">
        <f t="shared" si="35"/>
        <v>1.1312855860504134</v>
      </c>
      <c r="L98" s="17">
        <f t="shared" si="35"/>
        <v>1.1217727979440419</v>
      </c>
      <c r="M98" s="17">
        <f t="shared" si="35"/>
        <v>1.0408234988066347</v>
      </c>
    </row>
    <row r="99" spans="1:15" ht="14.3" x14ac:dyDescent="0.25">
      <c r="A99" s="17" t="s">
        <v>15</v>
      </c>
      <c r="B99" s="17" t="s">
        <v>16</v>
      </c>
      <c r="C99" s="17">
        <f t="shared" ref="C99:M102" si="36">+C84/$C84</f>
        <v>1</v>
      </c>
      <c r="D99" s="17">
        <f>+D84/$C84</f>
        <v>0.93190568994009293</v>
      </c>
      <c r="E99" s="17">
        <f t="shared" si="36"/>
        <v>0.84778252636603757</v>
      </c>
      <c r="F99" s="17">
        <f t="shared" si="36"/>
        <v>0.74089060205301183</v>
      </c>
      <c r="G99" s="17">
        <f t="shared" si="36"/>
        <v>0.73811528881582134</v>
      </c>
      <c r="H99" s="17">
        <f t="shared" si="36"/>
        <v>0.65694204690745794</v>
      </c>
      <c r="I99" s="17">
        <f t="shared" si="36"/>
        <v>0.62860995343292658</v>
      </c>
      <c r="J99" s="17">
        <f t="shared" si="36"/>
        <v>0.6025044963686027</v>
      </c>
      <c r="K99" s="17">
        <f t="shared" si="36"/>
        <v>0.62329918857238364</v>
      </c>
      <c r="L99" s="17">
        <f t="shared" si="36"/>
        <v>0.65091339750096489</v>
      </c>
      <c r="M99" s="17">
        <f t="shared" si="36"/>
        <v>0.55131180798532808</v>
      </c>
    </row>
    <row r="100" spans="1:15" ht="14.3" x14ac:dyDescent="0.25">
      <c r="A100" s="17" t="s">
        <v>17</v>
      </c>
      <c r="B100" s="17" t="s">
        <v>18</v>
      </c>
      <c r="C100" s="17">
        <f t="shared" si="36"/>
        <v>1</v>
      </c>
      <c r="D100" s="17">
        <f t="shared" si="36"/>
        <v>0.96648887278234386</v>
      </c>
      <c r="E100" s="17">
        <f>+E85/$C85</f>
        <v>1.0047478059075059</v>
      </c>
      <c r="F100" s="17">
        <f>+F85/$C85</f>
        <v>0.97030245853869901</v>
      </c>
      <c r="G100" s="17">
        <f t="shared" si="36"/>
        <v>1.0228521887064865</v>
      </c>
      <c r="H100" s="17">
        <f t="shared" si="36"/>
        <v>1.0072160225910256</v>
      </c>
      <c r="I100" s="17">
        <f t="shared" si="36"/>
        <v>1.0500924605391373</v>
      </c>
      <c r="J100" s="17">
        <f>+J85/$C85</f>
        <v>1.06727526925036</v>
      </c>
      <c r="K100" s="17">
        <f t="shared" si="36"/>
        <v>1.2528572575732364</v>
      </c>
      <c r="L100" s="17">
        <f t="shared" si="36"/>
        <v>1.1980650054172859</v>
      </c>
      <c r="M100" s="17">
        <f t="shared" si="36"/>
        <v>1.188740295615385</v>
      </c>
    </row>
    <row r="101" spans="1:15" ht="14.3" x14ac:dyDescent="0.25">
      <c r="A101" s="17" t="s">
        <v>19</v>
      </c>
      <c r="B101" s="17" t="s">
        <v>20</v>
      </c>
      <c r="C101" s="17">
        <f t="shared" si="36"/>
        <v>1</v>
      </c>
      <c r="D101" s="17">
        <f t="shared" si="36"/>
        <v>1.0262959087531252</v>
      </c>
      <c r="E101" s="17">
        <f t="shared" si="36"/>
        <v>0.97851591466676413</v>
      </c>
      <c r="F101" s="17">
        <f t="shared" si="36"/>
        <v>0.95226420134839773</v>
      </c>
      <c r="G101" s="17">
        <f t="shared" si="36"/>
        <v>0.94581291204449747</v>
      </c>
      <c r="H101" s="17">
        <f t="shared" si="36"/>
        <v>0.99941475062834018</v>
      </c>
      <c r="I101" s="17">
        <f t="shared" si="36"/>
        <v>0.97314810879658165</v>
      </c>
      <c r="J101" s="17">
        <f t="shared" si="36"/>
        <v>0.89634362360827347</v>
      </c>
      <c r="K101" s="17">
        <f>+K86/$C86</f>
        <v>0.86701068379986401</v>
      </c>
      <c r="L101" s="17">
        <f t="shared" si="36"/>
        <v>0.87757405880644379</v>
      </c>
      <c r="M101" s="17">
        <f t="shared" si="36"/>
        <v>0.8419317653208408</v>
      </c>
    </row>
    <row r="102" spans="1:15" ht="14.3" x14ac:dyDescent="0.25">
      <c r="A102" s="17" t="s">
        <v>21</v>
      </c>
      <c r="B102" s="17"/>
      <c r="C102" s="17">
        <f t="shared" si="36"/>
        <v>1</v>
      </c>
      <c r="D102" s="17">
        <f t="shared" si="36"/>
        <v>0.97961099803579543</v>
      </c>
      <c r="E102" s="17">
        <f t="shared" si="36"/>
        <v>0.97950991037914514</v>
      </c>
      <c r="F102" s="17">
        <f t="shared" si="36"/>
        <v>0.93793569868553017</v>
      </c>
      <c r="G102" s="17">
        <f t="shared" si="36"/>
        <v>0.95999928514583788</v>
      </c>
      <c r="H102" s="17">
        <f t="shared" si="36"/>
        <v>0.9346395224592936</v>
      </c>
      <c r="I102" s="17">
        <f t="shared" si="36"/>
        <v>0.93604816105975008</v>
      </c>
      <c r="J102" s="17">
        <f t="shared" si="36"/>
        <v>0.93419862867864056</v>
      </c>
      <c r="K102" s="17">
        <f t="shared" si="36"/>
        <v>0.97388474091482979</v>
      </c>
      <c r="L102" s="17">
        <f t="shared" si="36"/>
        <v>0.97042093009435726</v>
      </c>
      <c r="M102" s="17">
        <f t="shared" si="36"/>
        <v>0.89658152917695333</v>
      </c>
    </row>
    <row r="103" spans="1:15" x14ac:dyDescent="0.2">
      <c r="A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5" ht="14.3" thickBot="1" x14ac:dyDescent="0.3">
      <c r="A104" s="117" t="s">
        <v>98</v>
      </c>
      <c r="B104" s="123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"/>
      <c r="O104" s="1"/>
    </row>
    <row r="105" spans="1:15" ht="13.6" x14ac:dyDescent="0.25">
      <c r="A105" s="1"/>
      <c r="B105" s="1"/>
      <c r="C105" s="1">
        <f t="shared" ref="C105:M105" si="37">C44</f>
        <v>2000</v>
      </c>
      <c r="D105" s="1">
        <f t="shared" si="37"/>
        <v>2001</v>
      </c>
      <c r="E105" s="1">
        <f t="shared" si="37"/>
        <v>2002</v>
      </c>
      <c r="F105" s="1">
        <f t="shared" si="37"/>
        <v>2003</v>
      </c>
      <c r="G105" s="1">
        <f t="shared" si="37"/>
        <v>2004</v>
      </c>
      <c r="H105" s="1">
        <f t="shared" si="37"/>
        <v>2005</v>
      </c>
      <c r="I105" s="1">
        <f t="shared" si="37"/>
        <v>2006</v>
      </c>
      <c r="J105" s="1">
        <f t="shared" si="37"/>
        <v>2007</v>
      </c>
      <c r="K105" s="1">
        <f t="shared" si="37"/>
        <v>2008</v>
      </c>
      <c r="L105" s="40" t="str">
        <f t="shared" si="37"/>
        <v>2009*</v>
      </c>
      <c r="M105" s="40" t="str">
        <f t="shared" si="37"/>
        <v>2010*</v>
      </c>
    </row>
    <row r="106" spans="1:15" ht="14.3" x14ac:dyDescent="0.25">
      <c r="A106" s="17" t="s">
        <v>13</v>
      </c>
      <c r="B106" s="17" t="s">
        <v>14</v>
      </c>
      <c r="C106" s="17">
        <f t="shared" ref="C106:M106" si="38">C45/$C45</f>
        <v>1</v>
      </c>
      <c r="D106" s="17">
        <f t="shared" si="38"/>
        <v>1.0761494053387952</v>
      </c>
      <c r="E106" s="17">
        <f t="shared" si="38"/>
        <v>1.0907271756768893</v>
      </c>
      <c r="F106" s="17">
        <f t="shared" si="38"/>
        <v>1.1083343847555351</v>
      </c>
      <c r="G106" s="17">
        <f t="shared" si="38"/>
        <v>1.1213230380113153</v>
      </c>
      <c r="H106" s="17">
        <f t="shared" si="38"/>
        <v>1.1760188682807824</v>
      </c>
      <c r="I106" s="17">
        <f t="shared" si="38"/>
        <v>1.2030578850935278</v>
      </c>
      <c r="J106" s="17">
        <f t="shared" si="38"/>
        <v>1.1401784662220895</v>
      </c>
      <c r="K106" s="17">
        <f t="shared" si="38"/>
        <v>1.1415263163394027</v>
      </c>
      <c r="L106" s="17">
        <f t="shared" si="38"/>
        <v>1.3050642719830854</v>
      </c>
      <c r="M106" s="17">
        <f t="shared" si="38"/>
        <v>1.3309675518447961</v>
      </c>
    </row>
    <row r="107" spans="1:15" ht="14.3" x14ac:dyDescent="0.25">
      <c r="A107" s="17" t="s">
        <v>15</v>
      </c>
      <c r="B107" s="17" t="s">
        <v>16</v>
      </c>
      <c r="C107" s="17">
        <f t="shared" ref="C107:M107" si="39">C46/$C46</f>
        <v>1</v>
      </c>
      <c r="D107" s="17">
        <f t="shared" si="39"/>
        <v>0.99452006515888025</v>
      </c>
      <c r="E107" s="17">
        <f t="shared" si="39"/>
        <v>0.97184228703111197</v>
      </c>
      <c r="F107" s="17">
        <f t="shared" si="39"/>
        <v>0.95534906165698619</v>
      </c>
      <c r="G107" s="17">
        <f t="shared" si="39"/>
        <v>0.90261838602814826</v>
      </c>
      <c r="H107" s="17">
        <f t="shared" si="39"/>
        <v>0.89593401298249165</v>
      </c>
      <c r="I107" s="17">
        <f t="shared" si="39"/>
        <v>0.89630966224817021</v>
      </c>
      <c r="J107" s="17">
        <f t="shared" si="39"/>
        <v>0.80868068260094872</v>
      </c>
      <c r="K107" s="17">
        <f t="shared" si="39"/>
        <v>0.80647959251842705</v>
      </c>
      <c r="L107" s="17">
        <f t="shared" si="39"/>
        <v>0.81297260124086124</v>
      </c>
      <c r="M107" s="17">
        <f t="shared" si="39"/>
        <v>0.84547182650039809</v>
      </c>
    </row>
    <row r="108" spans="1:15" ht="14.3" x14ac:dyDescent="0.25">
      <c r="A108" s="17" t="s">
        <v>17</v>
      </c>
      <c r="B108" s="17" t="s">
        <v>18</v>
      </c>
      <c r="C108" s="17">
        <f t="shared" ref="C108:M108" si="40">C47/$C47</f>
        <v>1</v>
      </c>
      <c r="D108" s="17">
        <f t="shared" si="40"/>
        <v>0.95836118501420442</v>
      </c>
      <c r="E108" s="17">
        <f t="shared" si="40"/>
        <v>0.99465369925271152</v>
      </c>
      <c r="F108" s="17">
        <f t="shared" si="40"/>
        <v>0.98130318084458368</v>
      </c>
      <c r="G108" s="17">
        <f t="shared" si="40"/>
        <v>0.99208493697612943</v>
      </c>
      <c r="H108" s="17">
        <f t="shared" si="40"/>
        <v>1.0159337979239893</v>
      </c>
      <c r="I108" s="17">
        <f t="shared" si="40"/>
        <v>1.0321806500534469</v>
      </c>
      <c r="J108" s="17">
        <f t="shared" si="40"/>
        <v>1.0338743784015403</v>
      </c>
      <c r="K108" s="17">
        <f t="shared" si="40"/>
        <v>1.2294356152921582</v>
      </c>
      <c r="L108" s="17">
        <f t="shared" si="40"/>
        <v>1.2683644833581789</v>
      </c>
      <c r="M108" s="17">
        <f t="shared" si="40"/>
        <v>1.343701937074709</v>
      </c>
    </row>
    <row r="109" spans="1:15" ht="14.3" x14ac:dyDescent="0.25">
      <c r="A109" s="17" t="s">
        <v>19</v>
      </c>
      <c r="B109" s="17" t="s">
        <v>20</v>
      </c>
      <c r="C109" s="17">
        <f t="shared" ref="C109:M109" si="41">C48/$C48</f>
        <v>1</v>
      </c>
      <c r="D109" s="17">
        <f t="shared" si="41"/>
        <v>1.0249379516536852</v>
      </c>
      <c r="E109" s="17">
        <f t="shared" si="41"/>
        <v>0.98688781466018038</v>
      </c>
      <c r="F109" s="17">
        <f t="shared" si="41"/>
        <v>0.97925081828186122</v>
      </c>
      <c r="G109" s="17">
        <f t="shared" si="41"/>
        <v>0.77335780942943033</v>
      </c>
      <c r="H109" s="17">
        <f t="shared" si="41"/>
        <v>0.79387339307180738</v>
      </c>
      <c r="I109" s="17">
        <f t="shared" si="41"/>
        <v>0.76372208462990077</v>
      </c>
      <c r="J109" s="17">
        <f t="shared" si="41"/>
        <v>0.67402603134840877</v>
      </c>
      <c r="K109" s="17">
        <f t="shared" si="41"/>
        <v>0.61585860501066758</v>
      </c>
      <c r="L109" s="17">
        <f t="shared" si="41"/>
        <v>0.57949497994533838</v>
      </c>
      <c r="M109" s="17">
        <f t="shared" si="41"/>
        <v>0.57856464497408688</v>
      </c>
    </row>
    <row r="110" spans="1:15" ht="14.3" x14ac:dyDescent="0.25">
      <c r="A110" s="23" t="s">
        <v>21</v>
      </c>
      <c r="B110" s="17"/>
      <c r="C110" s="17">
        <f t="shared" ref="C110:M110" si="42">C49/$C49</f>
        <v>1</v>
      </c>
      <c r="D110" s="17">
        <f t="shared" si="42"/>
        <v>1.0256631398718525</v>
      </c>
      <c r="E110" s="17">
        <f t="shared" si="42"/>
        <v>1.0275505630178785</v>
      </c>
      <c r="F110" s="17">
        <f t="shared" si="42"/>
        <v>1.0268020074638007</v>
      </c>
      <c r="G110" s="17">
        <f t="shared" si="42"/>
        <v>1.0016464743559448</v>
      </c>
      <c r="H110" s="17">
        <f t="shared" si="42"/>
        <v>1.0282184737821825</v>
      </c>
      <c r="I110" s="17">
        <f t="shared" si="42"/>
        <v>1.0404235516195677</v>
      </c>
      <c r="J110" s="17">
        <f t="shared" si="42"/>
        <v>0.97797690878383969</v>
      </c>
      <c r="K110" s="17">
        <f t="shared" si="42"/>
        <v>1.0059073468044712</v>
      </c>
      <c r="L110" s="17">
        <f t="shared" si="42"/>
        <v>1.0818552128691299</v>
      </c>
      <c r="M110" s="17">
        <f t="shared" si="42"/>
        <v>1.1161972199787171</v>
      </c>
    </row>
    <row r="111" spans="1:15" ht="14.3" x14ac:dyDescent="0.25">
      <c r="C111" s="6"/>
      <c r="D111" s="6"/>
      <c r="E111" s="6"/>
      <c r="F111" s="6"/>
      <c r="G111" s="6"/>
      <c r="H111" s="4"/>
      <c r="I111" s="6"/>
      <c r="J111" s="6"/>
      <c r="K111" s="6"/>
      <c r="L111" s="6"/>
      <c r="M111" s="6"/>
    </row>
    <row r="112" spans="1:15" ht="14.3" thickBot="1" x14ac:dyDescent="0.3">
      <c r="A112" s="117" t="s">
        <v>104</v>
      </c>
      <c r="B112" s="123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26" ht="14.3" x14ac:dyDescent="0.25">
      <c r="A113" s="1" t="s">
        <v>101</v>
      </c>
      <c r="B113" s="17"/>
      <c r="C113" s="1">
        <f>C105</f>
        <v>2000</v>
      </c>
      <c r="D113" s="1">
        <f t="shared" ref="D113:M113" si="43">D105</f>
        <v>2001</v>
      </c>
      <c r="E113" s="1">
        <f t="shared" si="43"/>
        <v>2002</v>
      </c>
      <c r="F113" s="1">
        <f t="shared" si="43"/>
        <v>2003</v>
      </c>
      <c r="G113" s="1">
        <f t="shared" si="43"/>
        <v>2004</v>
      </c>
      <c r="H113" s="1">
        <f t="shared" si="43"/>
        <v>2005</v>
      </c>
      <c r="I113" s="1">
        <f t="shared" si="43"/>
        <v>2006</v>
      </c>
      <c r="J113" s="1">
        <f t="shared" si="43"/>
        <v>2007</v>
      </c>
      <c r="K113" s="1">
        <f t="shared" si="43"/>
        <v>2008</v>
      </c>
      <c r="L113" s="40" t="str">
        <f t="shared" si="43"/>
        <v>2009*</v>
      </c>
      <c r="M113" s="40" t="str">
        <f t="shared" si="43"/>
        <v>2010*</v>
      </c>
    </row>
    <row r="114" spans="1:26" ht="14.3" x14ac:dyDescent="0.25">
      <c r="A114" s="17" t="s">
        <v>13</v>
      </c>
      <c r="B114" s="17" t="s">
        <v>14</v>
      </c>
      <c r="C114" s="17">
        <f t="shared" ref="C114:M114" si="44">C91/C106</f>
        <v>1</v>
      </c>
      <c r="D114" s="17">
        <f t="shared" si="44"/>
        <v>0.95034863223926946</v>
      </c>
      <c r="E114" s="17">
        <f t="shared" si="44"/>
        <v>0.98929467078025279</v>
      </c>
      <c r="F114" s="17">
        <f t="shared" si="44"/>
        <v>0.98039371116862695</v>
      </c>
      <c r="G114" s="17">
        <f t="shared" si="44"/>
        <v>0.99124468555273804</v>
      </c>
      <c r="H114" s="17">
        <f t="shared" si="44"/>
        <v>0.96307719250961576</v>
      </c>
      <c r="I114" s="17">
        <f t="shared" si="44"/>
        <v>0.96823240143889644</v>
      </c>
      <c r="J114" s="17">
        <f t="shared" si="44"/>
        <v>1.0187433567315394</v>
      </c>
      <c r="K114" s="17">
        <f t="shared" si="44"/>
        <v>1.0048408760606795</v>
      </c>
      <c r="L114" s="17">
        <f t="shared" si="44"/>
        <v>0.8796878321554279</v>
      </c>
      <c r="M114" s="17">
        <f t="shared" si="44"/>
        <v>0.78345945326666233</v>
      </c>
    </row>
    <row r="115" spans="1:26" ht="14.3" x14ac:dyDescent="0.25">
      <c r="A115" s="17" t="s">
        <v>15</v>
      </c>
      <c r="B115" s="17" t="s">
        <v>16</v>
      </c>
      <c r="C115" s="17">
        <f t="shared" ref="C115:M115" si="45">C92/C107</f>
        <v>1</v>
      </c>
      <c r="D115" s="17">
        <f t="shared" si="45"/>
        <v>0.93818159445407767</v>
      </c>
      <c r="E115" s="17">
        <f t="shared" si="45"/>
        <v>0.85646468556018163</v>
      </c>
      <c r="F115" s="17">
        <f t="shared" si="45"/>
        <v>0.78748990968201693</v>
      </c>
      <c r="G115" s="17">
        <f t="shared" si="45"/>
        <v>0.77935745079005769</v>
      </c>
      <c r="H115" s="17">
        <f t="shared" si="45"/>
        <v>0.73549273280888094</v>
      </c>
      <c r="I115" s="17">
        <f t="shared" si="45"/>
        <v>0.67819990839349831</v>
      </c>
      <c r="J115" s="17">
        <f t="shared" si="45"/>
        <v>0.66620775329954873</v>
      </c>
      <c r="K115" s="17">
        <f t="shared" si="45"/>
        <v>0.66739892826075742</v>
      </c>
      <c r="L115" s="17">
        <f t="shared" si="45"/>
        <v>0.66534151136595132</v>
      </c>
      <c r="M115" s="17">
        <f t="shared" si="45"/>
        <v>0.52277991134834101</v>
      </c>
    </row>
    <row r="116" spans="1:26" ht="14.3" x14ac:dyDescent="0.25">
      <c r="A116" s="17" t="s">
        <v>17</v>
      </c>
      <c r="B116" s="17" t="s">
        <v>18</v>
      </c>
      <c r="C116" s="17">
        <f t="shared" ref="C116:M116" si="46">C93/C108</f>
        <v>1</v>
      </c>
      <c r="D116" s="17">
        <f t="shared" si="46"/>
        <v>0.98709852316612423</v>
      </c>
      <c r="E116" s="17">
        <f t="shared" si="46"/>
        <v>0.9596900384748428</v>
      </c>
      <c r="F116" s="17">
        <f t="shared" si="46"/>
        <v>0.9761141714795184</v>
      </c>
      <c r="G116" s="17">
        <f t="shared" si="46"/>
        <v>0.9876736159775017</v>
      </c>
      <c r="H116" s="17">
        <f t="shared" si="46"/>
        <v>0.98998409540962273</v>
      </c>
      <c r="I116" s="17">
        <f t="shared" si="46"/>
        <v>0.980382575932356</v>
      </c>
      <c r="J116" s="17">
        <f t="shared" si="46"/>
        <v>0.97561678915687688</v>
      </c>
      <c r="K116" s="17">
        <f t="shared" si="46"/>
        <v>0.93507611387391609</v>
      </c>
      <c r="L116" s="17">
        <f t="shared" si="46"/>
        <v>0.87242722959529362</v>
      </c>
      <c r="M116" s="17">
        <f t="shared" si="46"/>
        <v>0.79816330546781133</v>
      </c>
    </row>
    <row r="117" spans="1:26" ht="14.3" x14ac:dyDescent="0.25">
      <c r="A117" s="17" t="s">
        <v>19</v>
      </c>
      <c r="B117" s="17" t="s">
        <v>20</v>
      </c>
      <c r="C117" s="17">
        <f t="shared" ref="C117:M117" si="47">C94/C109</f>
        <v>1</v>
      </c>
      <c r="D117" s="17">
        <f t="shared" si="47"/>
        <v>0.99590750439560716</v>
      </c>
      <c r="E117" s="17">
        <f t="shared" si="47"/>
        <v>0.96080368832758978</v>
      </c>
      <c r="F117" s="17">
        <f t="shared" si="47"/>
        <v>0.99567944167448175</v>
      </c>
      <c r="G117" s="17">
        <f t="shared" si="47"/>
        <v>1.0523666601669186</v>
      </c>
      <c r="H117" s="17">
        <f t="shared" si="47"/>
        <v>1.0498055882053339</v>
      </c>
      <c r="I117" s="17">
        <f t="shared" si="47"/>
        <v>1.016372759182842</v>
      </c>
      <c r="J117" s="17">
        <f t="shared" si="47"/>
        <v>1.0291856669701576</v>
      </c>
      <c r="K117" s="17">
        <f t="shared" si="47"/>
        <v>1.0509796813818699</v>
      </c>
      <c r="L117" s="17">
        <f t="shared" si="47"/>
        <v>1.0664085472919689</v>
      </c>
      <c r="M117" s="17">
        <f t="shared" si="47"/>
        <v>0.98931801588451795</v>
      </c>
    </row>
    <row r="118" spans="1:26" ht="14.3" x14ac:dyDescent="0.25">
      <c r="A118" s="23" t="s">
        <v>21</v>
      </c>
      <c r="B118" s="17"/>
      <c r="C118" s="17">
        <f t="shared" ref="C118:M118" si="48">C95/C110</f>
        <v>1</v>
      </c>
      <c r="D118" s="17">
        <f t="shared" si="48"/>
        <v>0.9557278187535474</v>
      </c>
      <c r="E118" s="17">
        <f t="shared" si="48"/>
        <v>0.94617068071950872</v>
      </c>
      <c r="F118" s="17">
        <f t="shared" si="48"/>
        <v>0.92614692985220115</v>
      </c>
      <c r="G118" s="17">
        <f t="shared" si="48"/>
        <v>0.93972338866662564</v>
      </c>
      <c r="H118" s="17">
        <f t="shared" si="48"/>
        <v>0.91358054082163498</v>
      </c>
      <c r="I118" s="17">
        <f t="shared" si="48"/>
        <v>0.8952878133109865</v>
      </c>
      <c r="J118" s="17">
        <f t="shared" si="48"/>
        <v>0.91790285827484996</v>
      </c>
      <c r="K118" s="17">
        <f t="shared" si="48"/>
        <v>0.91080408620559428</v>
      </c>
      <c r="L118" s="17">
        <f t="shared" si="48"/>
        <v>0.83938641962373062</v>
      </c>
      <c r="M118" s="17">
        <f t="shared" si="48"/>
        <v>0.73270072918091567</v>
      </c>
    </row>
    <row r="119" spans="1:26" ht="14.3" x14ac:dyDescent="0.25">
      <c r="A119" s="2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26" ht="14.3" x14ac:dyDescent="0.25">
      <c r="A120" s="1" t="s">
        <v>102</v>
      </c>
      <c r="B120" s="17"/>
      <c r="C120" s="1">
        <f>C113</f>
        <v>2000</v>
      </c>
      <c r="D120" s="1">
        <f t="shared" ref="D120:M120" si="49">D113</f>
        <v>2001</v>
      </c>
      <c r="E120" s="1">
        <f t="shared" si="49"/>
        <v>2002</v>
      </c>
      <c r="F120" s="1">
        <f t="shared" si="49"/>
        <v>2003</v>
      </c>
      <c r="G120" s="1">
        <f t="shared" si="49"/>
        <v>2004</v>
      </c>
      <c r="H120" s="1">
        <f t="shared" si="49"/>
        <v>2005</v>
      </c>
      <c r="I120" s="1">
        <f t="shared" si="49"/>
        <v>2006</v>
      </c>
      <c r="J120" s="1">
        <f t="shared" si="49"/>
        <v>2007</v>
      </c>
      <c r="K120" s="1">
        <f t="shared" si="49"/>
        <v>2008</v>
      </c>
      <c r="L120" s="40" t="str">
        <f t="shared" si="49"/>
        <v>2009*</v>
      </c>
      <c r="M120" s="40" t="str">
        <f t="shared" si="49"/>
        <v>2010*</v>
      </c>
    </row>
    <row r="121" spans="1:26" ht="14.3" x14ac:dyDescent="0.25">
      <c r="A121" s="17" t="s">
        <v>13</v>
      </c>
      <c r="B121" s="17" t="s">
        <v>14</v>
      </c>
      <c r="C121" s="17">
        <f t="shared" ref="C121:M121" si="50">C98/C106</f>
        <v>1</v>
      </c>
      <c r="D121" s="17">
        <f t="shared" si="50"/>
        <v>0.94027039797090817</v>
      </c>
      <c r="E121" s="17">
        <f t="shared" si="50"/>
        <v>0.96997494000480666</v>
      </c>
      <c r="F121" s="17">
        <f t="shared" si="50"/>
        <v>0.95681615854688462</v>
      </c>
      <c r="G121" s="17">
        <f t="shared" si="50"/>
        <v>0.97377539024031967</v>
      </c>
      <c r="H121" s="17">
        <f t="shared" si="50"/>
        <v>0.93772341636672341</v>
      </c>
      <c r="I121" s="17">
        <f t="shared" si="50"/>
        <v>0.92730727506023636</v>
      </c>
      <c r="J121" s="17">
        <f t="shared" si="50"/>
        <v>0.99555154244159283</v>
      </c>
      <c r="K121" s="17">
        <f t="shared" si="50"/>
        <v>0.99102891440836083</v>
      </c>
      <c r="L121" s="17">
        <f t="shared" si="50"/>
        <v>0.85955368024861611</v>
      </c>
      <c r="M121" s="17">
        <f t="shared" si="50"/>
        <v>0.78200516411087151</v>
      </c>
    </row>
    <row r="122" spans="1:26" ht="14.3" x14ac:dyDescent="0.25">
      <c r="A122" s="17" t="s">
        <v>15</v>
      </c>
      <c r="B122" s="17" t="s">
        <v>16</v>
      </c>
      <c r="C122" s="17">
        <f t="shared" ref="C122:M122" si="51">C99/C107</f>
        <v>1</v>
      </c>
      <c r="D122" s="17">
        <f t="shared" si="51"/>
        <v>0.93704061143423556</v>
      </c>
      <c r="E122" s="17">
        <f t="shared" si="51"/>
        <v>0.87234578869369284</v>
      </c>
      <c r="F122" s="17">
        <f t="shared" si="51"/>
        <v>0.77551821819763855</v>
      </c>
      <c r="G122" s="17">
        <f t="shared" si="51"/>
        <v>0.81774900693503394</v>
      </c>
      <c r="H122" s="17">
        <f t="shared" si="51"/>
        <v>0.73324824974615166</v>
      </c>
      <c r="I122" s="17">
        <f t="shared" si="51"/>
        <v>0.70133122503244538</v>
      </c>
      <c r="J122" s="17">
        <f t="shared" si="51"/>
        <v>0.74504623311982132</v>
      </c>
      <c r="K122" s="17">
        <f t="shared" si="51"/>
        <v>0.77286417952124686</v>
      </c>
      <c r="L122" s="17">
        <f t="shared" si="51"/>
        <v>0.80065846808054641</v>
      </c>
      <c r="M122" s="17">
        <f t="shared" si="51"/>
        <v>0.65207590685467798</v>
      </c>
    </row>
    <row r="123" spans="1:26" ht="14.3" x14ac:dyDescent="0.25">
      <c r="A123" s="17" t="s">
        <v>17</v>
      </c>
      <c r="B123" s="17" t="s">
        <v>18</v>
      </c>
      <c r="C123" s="17">
        <f t="shared" ref="C123:M123" si="52">C100/C108</f>
        <v>1</v>
      </c>
      <c r="D123" s="17">
        <f t="shared" si="52"/>
        <v>1.0084808190223387</v>
      </c>
      <c r="E123" s="17">
        <f t="shared" si="52"/>
        <v>1.0101483628547083</v>
      </c>
      <c r="F123" s="17">
        <f t="shared" si="52"/>
        <v>0.98878968037542014</v>
      </c>
      <c r="G123" s="17">
        <f t="shared" si="52"/>
        <v>1.0310127193586223</v>
      </c>
      <c r="H123" s="17">
        <f t="shared" si="52"/>
        <v>0.99141895333064223</v>
      </c>
      <c r="I123" s="17">
        <f t="shared" si="52"/>
        <v>1.0173533678283573</v>
      </c>
      <c r="J123" s="17">
        <f t="shared" si="52"/>
        <v>1.0323065273176228</v>
      </c>
      <c r="K123" s="17">
        <f t="shared" si="52"/>
        <v>1.019050727008191</v>
      </c>
      <c r="L123" s="17">
        <f t="shared" si="52"/>
        <v>0.94457470319985237</v>
      </c>
      <c r="M123" s="17">
        <f t="shared" si="52"/>
        <v>0.88467558378558153</v>
      </c>
      <c r="S123" s="2" t="s">
        <v>235</v>
      </c>
    </row>
    <row r="124" spans="1:26" ht="14.3" x14ac:dyDescent="0.25">
      <c r="A124" s="17" t="s">
        <v>19</v>
      </c>
      <c r="B124" s="17" t="s">
        <v>20</v>
      </c>
      <c r="C124" s="17">
        <f t="shared" ref="C124:M124" si="53">C101/C109</f>
        <v>1</v>
      </c>
      <c r="D124" s="17">
        <f t="shared" si="53"/>
        <v>1.0013249163983526</v>
      </c>
      <c r="E124" s="17">
        <f t="shared" si="53"/>
        <v>0.99151686760232316</v>
      </c>
      <c r="F124" s="17">
        <f t="shared" si="53"/>
        <v>0.97244156815634553</v>
      </c>
      <c r="G124" s="17">
        <f t="shared" si="53"/>
        <v>1.2229952300375702</v>
      </c>
      <c r="H124" s="17">
        <f t="shared" si="53"/>
        <v>1.2589094928112059</v>
      </c>
      <c r="I124" s="17">
        <f t="shared" si="53"/>
        <v>1.2742175830468077</v>
      </c>
      <c r="J124" s="17">
        <f t="shared" si="53"/>
        <v>1.3298353207740536</v>
      </c>
      <c r="K124" s="17">
        <f t="shared" si="53"/>
        <v>1.4078080207791301</v>
      </c>
      <c r="L124" s="17">
        <f t="shared" si="53"/>
        <v>1.5143773271154517</v>
      </c>
      <c r="M124" s="17">
        <f t="shared" si="53"/>
        <v>1.455207767419922</v>
      </c>
      <c r="P124" s="2">
        <v>2000</v>
      </c>
      <c r="Q124" s="2">
        <f>P124+1</f>
        <v>2001</v>
      </c>
      <c r="R124" s="2">
        <f t="shared" ref="R124:Z124" si="54">Q124+1</f>
        <v>2002</v>
      </c>
      <c r="S124" s="2">
        <f t="shared" si="54"/>
        <v>2003</v>
      </c>
      <c r="T124" s="2">
        <f t="shared" si="54"/>
        <v>2004</v>
      </c>
      <c r="U124" s="2">
        <f t="shared" si="54"/>
        <v>2005</v>
      </c>
      <c r="V124" s="2">
        <f t="shared" si="54"/>
        <v>2006</v>
      </c>
      <c r="W124" s="2">
        <f t="shared" si="54"/>
        <v>2007</v>
      </c>
      <c r="X124" s="2">
        <f t="shared" si="54"/>
        <v>2008</v>
      </c>
      <c r="Y124" s="2">
        <f t="shared" si="54"/>
        <v>2009</v>
      </c>
      <c r="Z124" s="2">
        <f t="shared" si="54"/>
        <v>2010</v>
      </c>
    </row>
    <row r="125" spans="1:26" ht="14.3" x14ac:dyDescent="0.25">
      <c r="A125" s="23" t="s">
        <v>21</v>
      </c>
      <c r="B125" s="17"/>
      <c r="C125" s="17">
        <f t="shared" ref="C125:M125" si="55">C102/C110</f>
        <v>1</v>
      </c>
      <c r="D125" s="17">
        <f t="shared" si="55"/>
        <v>0.95510012981278536</v>
      </c>
      <c r="E125" s="17">
        <f t="shared" si="55"/>
        <v>0.95324740760431315</v>
      </c>
      <c r="F125" s="17">
        <f t="shared" si="55"/>
        <v>0.91345331608985636</v>
      </c>
      <c r="G125" s="17">
        <f t="shared" si="55"/>
        <v>0.958421269104066</v>
      </c>
      <c r="H125" s="17">
        <f t="shared" si="55"/>
        <v>0.90898923360259276</v>
      </c>
      <c r="I125" s="17">
        <f t="shared" si="55"/>
        <v>0.89967990401856779</v>
      </c>
      <c r="J125" s="17">
        <f t="shared" si="55"/>
        <v>0.95523587549767464</v>
      </c>
      <c r="K125" s="17">
        <f t="shared" si="55"/>
        <v>0.96816545182678138</v>
      </c>
      <c r="L125" s="17">
        <f t="shared" si="55"/>
        <v>0.89699704595475049</v>
      </c>
      <c r="M125" s="17">
        <f t="shared" si="55"/>
        <v>0.80324651694979921</v>
      </c>
      <c r="O125" s="2" t="s">
        <v>233</v>
      </c>
      <c r="P125" s="25">
        <f t="shared" ref="P125:Z125" si="56">C129*(C68/C72)+C130*(C69/C72)+C131*(C70/C72)+C132*(C71/C72)</f>
        <v>209.60988384925238</v>
      </c>
      <c r="Q125" s="25">
        <f t="shared" si="56"/>
        <v>200.07688928623449</v>
      </c>
      <c r="R125" s="25">
        <f t="shared" si="56"/>
        <v>198.96443558128618</v>
      </c>
      <c r="S125" s="25">
        <f t="shared" si="56"/>
        <v>195.83122785997972</v>
      </c>
      <c r="T125" s="25">
        <f t="shared" si="56"/>
        <v>198.36020835291373</v>
      </c>
      <c r="U125" s="25">
        <f t="shared" si="56"/>
        <v>193.67889039078113</v>
      </c>
      <c r="V125" s="25">
        <f t="shared" si="56"/>
        <v>191.38483657080471</v>
      </c>
      <c r="W125" s="25">
        <f t="shared" si="56"/>
        <v>197.90731296927027</v>
      </c>
      <c r="X125" s="25">
        <f t="shared" si="56"/>
        <v>196.47583523020938</v>
      </c>
      <c r="Y125" s="25">
        <f t="shared" si="56"/>
        <v>179.01995880846084</v>
      </c>
      <c r="Z125" s="25">
        <f t="shared" si="56"/>
        <v>160.3553942476122</v>
      </c>
    </row>
    <row r="126" spans="1:26" x14ac:dyDescent="0.2">
      <c r="O126" s="2" t="s">
        <v>234</v>
      </c>
      <c r="P126" s="25">
        <f t="shared" ref="P126:Z126" si="57">C136*(C68/C72)+C137*(C69/C72)+C138*(C70/C72)+C139*(C71/C72)</f>
        <v>209.60988384925238</v>
      </c>
      <c r="Q126" s="25">
        <f t="shared" si="57"/>
        <v>200.16244410342668</v>
      </c>
      <c r="R126" s="25">
        <f t="shared" si="57"/>
        <v>200.5585457192287</v>
      </c>
      <c r="S126" s="25">
        <f t="shared" si="57"/>
        <v>193.33199055932124</v>
      </c>
      <c r="T126" s="25">
        <f t="shared" si="57"/>
        <v>201.55100741843958</v>
      </c>
      <c r="U126" s="25">
        <f t="shared" si="57"/>
        <v>192.04037108416998</v>
      </c>
      <c r="V126" s="25">
        <f t="shared" si="57"/>
        <v>191.29662046337293</v>
      </c>
      <c r="W126" s="25">
        <f t="shared" si="57"/>
        <v>203.37046915956566</v>
      </c>
      <c r="X126" s="25">
        <f t="shared" si="57"/>
        <v>206.34215667596806</v>
      </c>
      <c r="Y126" s="25">
        <f t="shared" si="57"/>
        <v>188.99755522857049</v>
      </c>
      <c r="Z126" s="25">
        <f t="shared" si="57"/>
        <v>172.92631723956308</v>
      </c>
    </row>
    <row r="127" spans="1:26" ht="14.3" thickBot="1" x14ac:dyDescent="0.3">
      <c r="A127" s="117" t="s">
        <v>151</v>
      </c>
      <c r="B127" s="123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26" ht="13.6" x14ac:dyDescent="0.25">
      <c r="A128" s="1" t="s">
        <v>7</v>
      </c>
      <c r="C128" s="1">
        <f>C120</f>
        <v>2000</v>
      </c>
      <c r="D128" s="1">
        <f t="shared" ref="D128:M128" si="58">D120</f>
        <v>2001</v>
      </c>
      <c r="E128" s="1">
        <f t="shared" si="58"/>
        <v>2002</v>
      </c>
      <c r="F128" s="1">
        <f t="shared" si="58"/>
        <v>2003</v>
      </c>
      <c r="G128" s="1">
        <f t="shared" si="58"/>
        <v>2004</v>
      </c>
      <c r="H128" s="1">
        <f t="shared" si="58"/>
        <v>2005</v>
      </c>
      <c r="I128" s="1">
        <f t="shared" si="58"/>
        <v>2006</v>
      </c>
      <c r="J128" s="1">
        <f t="shared" si="58"/>
        <v>2007</v>
      </c>
      <c r="K128" s="1">
        <f t="shared" si="58"/>
        <v>2008</v>
      </c>
      <c r="L128" s="40" t="str">
        <f t="shared" si="58"/>
        <v>2009*</v>
      </c>
      <c r="M128" s="40" t="str">
        <f t="shared" si="58"/>
        <v>2010*</v>
      </c>
    </row>
    <row r="129" spans="1:15" x14ac:dyDescent="0.2">
      <c r="A129" s="2" t="str">
        <f>A114</f>
        <v>850010</v>
      </c>
      <c r="B129" s="2" t="str">
        <f>B114</f>
        <v>Grundskoler</v>
      </c>
      <c r="C129" s="25">
        <f t="shared" ref="C129:M129" si="59">(C76*1000)/C45</f>
        <v>214.63257598369415</v>
      </c>
      <c r="D129" s="25">
        <f t="shared" si="59"/>
        <v>203.97577502009486</v>
      </c>
      <c r="E129" s="25">
        <f t="shared" si="59"/>
        <v>212.33486359650627</v>
      </c>
      <c r="F129" s="25">
        <f t="shared" si="59"/>
        <v>210.42442770633622</v>
      </c>
      <c r="G129" s="25">
        <f t="shared" si="59"/>
        <v>212.75340029033109</v>
      </c>
      <c r="H129" s="25">
        <f t="shared" si="59"/>
        <v>206.70773869948297</v>
      </c>
      <c r="I129" s="25">
        <f t="shared" si="59"/>
        <v>207.81421447170862</v>
      </c>
      <c r="J129" s="25">
        <f t="shared" si="59"/>
        <v>218.65551092156576</v>
      </c>
      <c r="K129" s="25">
        <f t="shared" si="59"/>
        <v>215.67158568261556</v>
      </c>
      <c r="L129" s="25">
        <f t="shared" si="59"/>
        <v>188.80966547703107</v>
      </c>
      <c r="M129" s="25">
        <f t="shared" si="59"/>
        <v>168.15592063340037</v>
      </c>
    </row>
    <row r="130" spans="1:15" x14ac:dyDescent="0.2">
      <c r="A130" s="2" t="str">
        <f t="shared" ref="A130:B130" si="60">A115</f>
        <v>850020</v>
      </c>
      <c r="B130" s="2" t="str">
        <f t="shared" si="60"/>
        <v>Gymnasier og erhvervsfaglige skoler</v>
      </c>
      <c r="C130" s="25">
        <f t="shared" ref="C130:M130" si="61">(C77*1000)/C46</f>
        <v>177.98788311962787</v>
      </c>
      <c r="D130" s="25">
        <f t="shared" si="61"/>
        <v>166.98495597867847</v>
      </c>
      <c r="E130" s="25">
        <f t="shared" si="61"/>
        <v>152.44033634957444</v>
      </c>
      <c r="F130" s="25">
        <f t="shared" si="61"/>
        <v>140.16366200236914</v>
      </c>
      <c r="G130" s="25">
        <f t="shared" si="61"/>
        <v>138.71618285963191</v>
      </c>
      <c r="H130" s="25">
        <f t="shared" si="61"/>
        <v>130.90879456252279</v>
      </c>
      <c r="I130" s="25">
        <f t="shared" si="61"/>
        <v>120.71136602688433</v>
      </c>
      <c r="J130" s="25">
        <f t="shared" si="61"/>
        <v>118.57690772766995</v>
      </c>
      <c r="K130" s="25">
        <f t="shared" si="61"/>
        <v>118.7889224374406</v>
      </c>
      <c r="L130" s="25">
        <f t="shared" si="61"/>
        <v>118.42272715963951</v>
      </c>
      <c r="M130" s="25">
        <f t="shared" si="61"/>
        <v>93.048489758357931</v>
      </c>
    </row>
    <row r="131" spans="1:15" ht="13.6" x14ac:dyDescent="0.25">
      <c r="A131" s="2" t="str">
        <f t="shared" ref="A131:B131" si="62">A116</f>
        <v>850030</v>
      </c>
      <c r="B131" s="2" t="str">
        <f t="shared" si="62"/>
        <v>Videregående uddannelsesinstitutioner</v>
      </c>
      <c r="C131" s="25">
        <f t="shared" ref="C131:M131" si="63">(C78*1000)/C47</f>
        <v>259.93040606587971</v>
      </c>
      <c r="D131" s="61">
        <f t="shared" si="63"/>
        <v>256.57691995360079</v>
      </c>
      <c r="E131" s="25">
        <f t="shared" si="63"/>
        <v>249.4526213981456</v>
      </c>
      <c r="F131" s="25">
        <f t="shared" si="63"/>
        <v>253.72175295933093</v>
      </c>
      <c r="G131" s="25">
        <f t="shared" si="63"/>
        <v>256.72640406158769</v>
      </c>
      <c r="H131" s="25">
        <f t="shared" si="63"/>
        <v>257.32696791858581</v>
      </c>
      <c r="I131" s="25">
        <f t="shared" si="63"/>
        <v>254.83124106201038</v>
      </c>
      <c r="J131" s="25">
        <f t="shared" si="63"/>
        <v>253.59246817023671</v>
      </c>
      <c r="K131" s="25">
        <f t="shared" si="63"/>
        <v>243.05471398175175</v>
      </c>
      <c r="L131" s="25">
        <f t="shared" si="63"/>
        <v>226.77036405163511</v>
      </c>
      <c r="M131" s="25">
        <f t="shared" si="63"/>
        <v>207.46691209713293</v>
      </c>
    </row>
    <row r="132" spans="1:15" x14ac:dyDescent="0.2">
      <c r="A132" s="2" t="str">
        <f t="shared" ref="A132:B132" si="64">A117</f>
        <v>850042</v>
      </c>
      <c r="B132" s="2" t="str">
        <f t="shared" si="64"/>
        <v>Voksenundervisning mv., ikke-markedsmæssig</v>
      </c>
      <c r="C132" s="25">
        <f t="shared" ref="C132:M132" si="65">(C79*1000)/C48</f>
        <v>132.92146110115968</v>
      </c>
      <c r="D132" s="25">
        <f t="shared" si="65"/>
        <v>132.3774806058737</v>
      </c>
      <c r="E132" s="25">
        <f t="shared" si="65"/>
        <v>127.71143008388646</v>
      </c>
      <c r="F132" s="25">
        <f t="shared" si="65"/>
        <v>132.34716617575901</v>
      </c>
      <c r="G132" s="25">
        <f t="shared" si="65"/>
        <v>139.88211408353439</v>
      </c>
      <c r="H132" s="25">
        <f t="shared" si="65"/>
        <v>139.54169265641534</v>
      </c>
      <c r="I132" s="25">
        <f t="shared" si="65"/>
        <v>135.09775217400045</v>
      </c>
      <c r="J132" s="25">
        <f t="shared" si="65"/>
        <v>136.80086259804489</v>
      </c>
      <c r="K132" s="25">
        <f t="shared" si="65"/>
        <v>139.69775483690938</v>
      </c>
      <c r="L132" s="25">
        <f t="shared" si="65"/>
        <v>141.74858223681363</v>
      </c>
      <c r="M132" s="25">
        <f t="shared" si="65"/>
        <v>131.5015961650704</v>
      </c>
    </row>
    <row r="133" spans="1:15" x14ac:dyDescent="0.2">
      <c r="B133" s="2" t="s">
        <v>154</v>
      </c>
      <c r="C133" s="25">
        <f t="shared" ref="C133:M133" si="66">(C80*1000)/C49</f>
        <v>203.94626884543766</v>
      </c>
      <c r="D133" s="25">
        <f t="shared" si="66"/>
        <v>194.9171226665747</v>
      </c>
      <c r="E133" s="25">
        <f t="shared" si="66"/>
        <v>192.96798002369169</v>
      </c>
      <c r="F133" s="25">
        <f t="shared" si="66"/>
        <v>188.88421074601371</v>
      </c>
      <c r="G133" s="25">
        <f t="shared" si="66"/>
        <v>191.65307886534936</v>
      </c>
      <c r="H133" s="25">
        <f t="shared" si="66"/>
        <v>186.32134259036951</v>
      </c>
      <c r="I133" s="25">
        <f t="shared" si="66"/>
        <v>182.59060906756645</v>
      </c>
      <c r="J133" s="25">
        <f t="shared" si="66"/>
        <v>187.2028631077182</v>
      </c>
      <c r="K133" s="25">
        <f t="shared" si="66"/>
        <v>185.75509503080929</v>
      </c>
      <c r="L133" s="25">
        <f t="shared" si="66"/>
        <v>171.18972840179069</v>
      </c>
      <c r="M133" s="25">
        <f t="shared" si="66"/>
        <v>149.43157989677923</v>
      </c>
    </row>
    <row r="135" spans="1:15" ht="13.6" x14ac:dyDescent="0.25">
      <c r="A135" s="1" t="s">
        <v>8</v>
      </c>
      <c r="C135" s="2">
        <f t="shared" ref="C135:M135" si="67">C128</f>
        <v>2000</v>
      </c>
      <c r="D135" s="2">
        <f t="shared" si="67"/>
        <v>2001</v>
      </c>
      <c r="E135" s="2">
        <f t="shared" si="67"/>
        <v>2002</v>
      </c>
      <c r="F135" s="2">
        <f t="shared" si="67"/>
        <v>2003</v>
      </c>
      <c r="G135" s="2">
        <f t="shared" si="67"/>
        <v>2004</v>
      </c>
      <c r="H135" s="2">
        <f t="shared" si="67"/>
        <v>2005</v>
      </c>
      <c r="I135" s="2">
        <f t="shared" si="67"/>
        <v>2006</v>
      </c>
      <c r="J135" s="2">
        <f t="shared" si="67"/>
        <v>2007</v>
      </c>
      <c r="K135" s="2">
        <f t="shared" si="67"/>
        <v>2008</v>
      </c>
      <c r="L135" s="2" t="str">
        <f t="shared" si="67"/>
        <v>2009*</v>
      </c>
      <c r="M135" s="2" t="str">
        <f t="shared" si="67"/>
        <v>2010*</v>
      </c>
    </row>
    <row r="136" spans="1:15" x14ac:dyDescent="0.2">
      <c r="A136" s="2" t="str">
        <f>A129</f>
        <v>850010</v>
      </c>
      <c r="B136" s="2" t="str">
        <f>B129</f>
        <v>Grundskoler</v>
      </c>
      <c r="C136" s="25">
        <f t="shared" ref="C136:M136" si="68">(C83*1000)/C45</f>
        <v>214.63257598369415</v>
      </c>
      <c r="D136" s="25">
        <f t="shared" si="68"/>
        <v>201.81265763770932</v>
      </c>
      <c r="E136" s="25">
        <f t="shared" si="68"/>
        <v>208.18822001286082</v>
      </c>
      <c r="F136" s="25">
        <f t="shared" si="68"/>
        <v>205.36391685174061</v>
      </c>
      <c r="G136" s="25">
        <f t="shared" si="68"/>
        <v>209.00392043680685</v>
      </c>
      <c r="H136" s="25">
        <f t="shared" si="68"/>
        <v>201.26599241502007</v>
      </c>
      <c r="I136" s="25">
        <f t="shared" si="68"/>
        <v>199.03034917459857</v>
      </c>
      <c r="J136" s="25">
        <f t="shared" si="68"/>
        <v>213.67779207877911</v>
      </c>
      <c r="K136" s="25">
        <f t="shared" si="68"/>
        <v>212.70708877379047</v>
      </c>
      <c r="L136" s="25">
        <f t="shared" si="68"/>
        <v>184.48822058802503</v>
      </c>
      <c r="M136" s="25">
        <f t="shared" si="68"/>
        <v>167.84378280566787</v>
      </c>
    </row>
    <row r="137" spans="1:15" x14ac:dyDescent="0.2">
      <c r="A137" s="2" t="str">
        <f t="shared" ref="A137:B140" si="69">A130</f>
        <v>850020</v>
      </c>
      <c r="B137" s="2" t="str">
        <f t="shared" si="69"/>
        <v>Gymnasier og erhvervsfaglige skoler</v>
      </c>
      <c r="C137" s="25">
        <f t="shared" ref="C137:M137" si="70">(C84*1000)/C46</f>
        <v>177.98788311962787</v>
      </c>
      <c r="D137" s="25">
        <f t="shared" si="70"/>
        <v>166.78187482630136</v>
      </c>
      <c r="E137" s="25">
        <f t="shared" si="70"/>
        <v>155.26698027791261</v>
      </c>
      <c r="F137" s="25">
        <f t="shared" si="70"/>
        <v>138.03284597770335</v>
      </c>
      <c r="G137" s="25">
        <f t="shared" si="70"/>
        <v>145.54941466754457</v>
      </c>
      <c r="H137" s="25">
        <f t="shared" si="70"/>
        <v>130.50930377348976</v>
      </c>
      <c r="I137" s="25">
        <f t="shared" si="70"/>
        <v>124.82846010922032</v>
      </c>
      <c r="J137" s="25">
        <f t="shared" si="70"/>
        <v>132.60920185924977</v>
      </c>
      <c r="K137" s="25">
        <f t="shared" si="70"/>
        <v>137.56045925197478</v>
      </c>
      <c r="L137" s="25">
        <f t="shared" si="70"/>
        <v>142.50750583546059</v>
      </c>
      <c r="M137" s="25">
        <f t="shared" si="70"/>
        <v>116.06161029437578</v>
      </c>
    </row>
    <row r="138" spans="1:15" x14ac:dyDescent="0.2">
      <c r="A138" s="2" t="str">
        <f t="shared" si="69"/>
        <v>850030</v>
      </c>
      <c r="B138" s="2" t="str">
        <f t="shared" si="69"/>
        <v>Videregående uddannelsesinstitutioner</v>
      </c>
      <c r="C138" s="25">
        <f t="shared" ref="C138:M138" si="71">(C85*1000)/C47</f>
        <v>259.93040606587971</v>
      </c>
      <c r="D138" s="25">
        <f t="shared" si="71"/>
        <v>262.13482879812739</v>
      </c>
      <c r="E138" s="25">
        <f t="shared" si="71"/>
        <v>262.56827414360788</v>
      </c>
      <c r="F138" s="25">
        <f t="shared" si="71"/>
        <v>257.01650313373432</v>
      </c>
      <c r="G138" s="25">
        <f t="shared" si="71"/>
        <v>267.99155480197351</v>
      </c>
      <c r="H138" s="25">
        <f t="shared" si="71"/>
        <v>257.69993112064321</v>
      </c>
      <c r="I138" s="25">
        <f t="shared" si="71"/>
        <v>264.44107401211511</v>
      </c>
      <c r="J138" s="25">
        <f t="shared" si="71"/>
        <v>268.32785483012782</v>
      </c>
      <c r="K138" s="25">
        <f t="shared" si="71"/>
        <v>264.88226927296898</v>
      </c>
      <c r="L138" s="25">
        <f t="shared" si="71"/>
        <v>245.52368616229541</v>
      </c>
      <c r="M138" s="25">
        <f t="shared" si="71"/>
        <v>229.95408372995539</v>
      </c>
    </row>
    <row r="139" spans="1:15" x14ac:dyDescent="0.2">
      <c r="A139" s="2" t="str">
        <f t="shared" si="69"/>
        <v>850042</v>
      </c>
      <c r="B139" s="2" t="str">
        <f t="shared" si="69"/>
        <v>Voksenundervisning mv., ikke-markedsmæssig</v>
      </c>
      <c r="C139" s="25">
        <f t="shared" ref="C139:M139" si="72">(C86*1000)/C48</f>
        <v>132.92146110115968</v>
      </c>
      <c r="D139" s="25">
        <f t="shared" si="72"/>
        <v>133.0975709246656</v>
      </c>
      <c r="E139" s="25">
        <f t="shared" si="72"/>
        <v>131.79387074814591</v>
      </c>
      <c r="F139" s="25">
        <f t="shared" si="72"/>
        <v>129.25835407484439</v>
      </c>
      <c r="G139" s="25">
        <f t="shared" si="72"/>
        <v>162.56231289634269</v>
      </c>
      <c r="H139" s="25">
        <f t="shared" si="72"/>
        <v>167.33608917858538</v>
      </c>
      <c r="I139" s="25">
        <f t="shared" si="72"/>
        <v>169.37086289936994</v>
      </c>
      <c r="J139" s="25">
        <f t="shared" si="72"/>
        <v>176.76365386121657</v>
      </c>
      <c r="K139" s="25">
        <f t="shared" si="72"/>
        <v>187.12789907189375</v>
      </c>
      <c r="L139" s="25">
        <f t="shared" si="72"/>
        <v>201.29324697865462</v>
      </c>
      <c r="M139" s="25">
        <f t="shared" si="72"/>
        <v>193.42834265121257</v>
      </c>
    </row>
    <row r="140" spans="1:15" x14ac:dyDescent="0.2">
      <c r="B140" s="2" t="str">
        <f t="shared" si="69"/>
        <v>Uddannelse i alt</v>
      </c>
      <c r="C140" s="25">
        <f t="shared" ref="C140:M140" si="73">(C87*1000)/C49</f>
        <v>203.94626884543766</v>
      </c>
      <c r="D140" s="25">
        <f t="shared" si="73"/>
        <v>194.78910784911076</v>
      </c>
      <c r="E140" s="25">
        <f t="shared" si="73"/>
        <v>194.41125206748575</v>
      </c>
      <c r="F140" s="25">
        <f t="shared" si="73"/>
        <v>186.29539558101837</v>
      </c>
      <c r="G140" s="25">
        <f t="shared" si="73"/>
        <v>195.46644181588337</v>
      </c>
      <c r="H140" s="25">
        <f t="shared" si="73"/>
        <v>185.38496261392271</v>
      </c>
      <c r="I140" s="25">
        <f t="shared" si="73"/>
        <v>183.48635957980838</v>
      </c>
      <c r="J140" s="25">
        <f t="shared" si="73"/>
        <v>194.81679267505575</v>
      </c>
      <c r="K140" s="25">
        <f t="shared" si="73"/>
        <v>197.45373152512937</v>
      </c>
      <c r="L140" s="25">
        <f t="shared" si="73"/>
        <v>182.9392006878509</v>
      </c>
      <c r="M140" s="25">
        <f t="shared" si="73"/>
        <v>163.81913009500514</v>
      </c>
      <c r="O140" s="62"/>
    </row>
    <row r="142" spans="1:15" ht="14.3" thickBot="1" x14ac:dyDescent="0.3">
      <c r="A142" s="117" t="s">
        <v>152</v>
      </c>
      <c r="B142" s="123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5" ht="13.6" x14ac:dyDescent="0.25">
      <c r="A143" s="1" t="s">
        <v>175</v>
      </c>
      <c r="C143" s="1">
        <f t="shared" ref="C143:M143" si="74">C128</f>
        <v>2000</v>
      </c>
      <c r="D143" s="1">
        <f t="shared" si="74"/>
        <v>2001</v>
      </c>
      <c r="E143" s="1">
        <f t="shared" si="74"/>
        <v>2002</v>
      </c>
      <c r="F143" s="1">
        <f t="shared" si="74"/>
        <v>2003</v>
      </c>
      <c r="G143" s="1">
        <f t="shared" si="74"/>
        <v>2004</v>
      </c>
      <c r="H143" s="1">
        <f t="shared" si="74"/>
        <v>2005</v>
      </c>
      <c r="I143" s="1">
        <f t="shared" si="74"/>
        <v>2006</v>
      </c>
      <c r="J143" s="1">
        <f t="shared" si="74"/>
        <v>2007</v>
      </c>
      <c r="K143" s="1">
        <f t="shared" si="74"/>
        <v>2008</v>
      </c>
      <c r="L143" s="40" t="str">
        <f t="shared" si="74"/>
        <v>2009*</v>
      </c>
      <c r="M143" s="40" t="str">
        <f t="shared" si="74"/>
        <v>2010*</v>
      </c>
    </row>
    <row r="144" spans="1:15" x14ac:dyDescent="0.2">
      <c r="A144" s="2" t="str">
        <f>A129</f>
        <v>850010</v>
      </c>
      <c r="B144" s="2" t="s">
        <v>186</v>
      </c>
      <c r="C144" s="25">
        <f>C129/$C129*100</f>
        <v>100</v>
      </c>
      <c r="D144" s="25">
        <f t="shared" ref="D144:M144" si="75">D129/$C129*100</f>
        <v>95.034863223926962</v>
      </c>
      <c r="E144" s="25">
        <f t="shared" si="75"/>
        <v>98.929467078025269</v>
      </c>
      <c r="F144" s="25">
        <f t="shared" si="75"/>
        <v>98.039371116862696</v>
      </c>
      <c r="G144" s="25">
        <f t="shared" si="75"/>
        <v>99.124468555273808</v>
      </c>
      <c r="H144" s="25">
        <f t="shared" si="75"/>
        <v>96.307719250961583</v>
      </c>
      <c r="I144" s="25">
        <f t="shared" si="75"/>
        <v>96.823240143889649</v>
      </c>
      <c r="J144" s="25">
        <f t="shared" si="75"/>
        <v>101.87433567315394</v>
      </c>
      <c r="K144" s="25">
        <f t="shared" si="75"/>
        <v>100.48408760606793</v>
      </c>
      <c r="L144" s="25">
        <f t="shared" si="75"/>
        <v>87.968783215542786</v>
      </c>
      <c r="M144" s="25">
        <f t="shared" si="75"/>
        <v>78.345945326666239</v>
      </c>
    </row>
    <row r="145" spans="1:13" x14ac:dyDescent="0.2">
      <c r="A145" s="2" t="str">
        <f t="shared" ref="A145:A147" si="76">A130</f>
        <v>850020</v>
      </c>
      <c r="B145" s="2" t="s">
        <v>187</v>
      </c>
      <c r="C145" s="25">
        <f>C130/$C130*100</f>
        <v>100</v>
      </c>
      <c r="D145" s="25">
        <f>D130/$C130*100</f>
        <v>93.818159445407758</v>
      </c>
      <c r="E145" s="25">
        <f t="shared" ref="C145:M148" si="77">E130/$C130*100</f>
        <v>85.646468556018164</v>
      </c>
      <c r="F145" s="25">
        <f t="shared" si="77"/>
        <v>78.748990968201696</v>
      </c>
      <c r="G145" s="25">
        <f t="shared" si="77"/>
        <v>77.93574507900577</v>
      </c>
      <c r="H145" s="25">
        <f t="shared" si="77"/>
        <v>73.549273280888087</v>
      </c>
      <c r="I145" s="25">
        <f t="shared" si="77"/>
        <v>67.819990839349856</v>
      </c>
      <c r="J145" s="25">
        <f t="shared" si="77"/>
        <v>66.620775329954867</v>
      </c>
      <c r="K145" s="25">
        <f t="shared" si="77"/>
        <v>66.739892826075746</v>
      </c>
      <c r="L145" s="25">
        <f t="shared" si="77"/>
        <v>66.534151136595128</v>
      </c>
      <c r="M145" s="25">
        <f>M130/$C130*100</f>
        <v>52.277991134834103</v>
      </c>
    </row>
    <row r="146" spans="1:13" x14ac:dyDescent="0.2">
      <c r="A146" s="2" t="str">
        <f t="shared" si="76"/>
        <v>850030</v>
      </c>
      <c r="B146" s="2" t="s">
        <v>188</v>
      </c>
      <c r="C146" s="25">
        <f t="shared" si="77"/>
        <v>100</v>
      </c>
      <c r="D146" s="25">
        <f t="shared" si="77"/>
        <v>98.709852316612398</v>
      </c>
      <c r="E146" s="25">
        <f t="shared" si="77"/>
        <v>95.969003847484274</v>
      </c>
      <c r="F146" s="25">
        <f t="shared" si="77"/>
        <v>97.611417147951826</v>
      </c>
      <c r="G146" s="25">
        <f t="shared" si="77"/>
        <v>98.767361597750153</v>
      </c>
      <c r="H146" s="25">
        <f t="shared" si="77"/>
        <v>98.998409540962257</v>
      </c>
      <c r="I146" s="25">
        <f t="shared" si="77"/>
        <v>98.038257593235585</v>
      </c>
      <c r="J146" s="25">
        <f t="shared" si="77"/>
        <v>97.561678915687679</v>
      </c>
      <c r="K146" s="25">
        <f t="shared" si="77"/>
        <v>93.507611387391592</v>
      </c>
      <c r="L146" s="25">
        <f t="shared" si="77"/>
        <v>87.242722959529345</v>
      </c>
      <c r="M146" s="25">
        <f t="shared" si="77"/>
        <v>79.816330546781117</v>
      </c>
    </row>
    <row r="147" spans="1:13" x14ac:dyDescent="0.2">
      <c r="A147" s="2" t="str">
        <f t="shared" si="76"/>
        <v>850042</v>
      </c>
      <c r="B147" s="2" t="s">
        <v>189</v>
      </c>
      <c r="C147" s="25">
        <f t="shared" si="77"/>
        <v>100</v>
      </c>
      <c r="D147" s="25">
        <f t="shared" si="77"/>
        <v>99.590750439560708</v>
      </c>
      <c r="E147" s="25">
        <f t="shared" si="77"/>
        <v>96.080368832758964</v>
      </c>
      <c r="F147" s="25">
        <f t="shared" si="77"/>
        <v>99.567944167448175</v>
      </c>
      <c r="G147" s="25">
        <f t="shared" si="77"/>
        <v>105.23666601669186</v>
      </c>
      <c r="H147" s="25">
        <f t="shared" si="77"/>
        <v>104.98055882053339</v>
      </c>
      <c r="I147" s="25">
        <f t="shared" si="77"/>
        <v>101.63727591828417</v>
      </c>
      <c r="J147" s="25">
        <f t="shared" si="77"/>
        <v>102.91856669701576</v>
      </c>
      <c r="K147" s="25">
        <f t="shared" si="77"/>
        <v>105.09796813818697</v>
      </c>
      <c r="L147" s="25">
        <f t="shared" si="77"/>
        <v>106.64085472919689</v>
      </c>
      <c r="M147" s="25">
        <f t="shared" si="77"/>
        <v>98.931801588451776</v>
      </c>
    </row>
    <row r="148" spans="1:13" x14ac:dyDescent="0.2">
      <c r="B148" s="2" t="s">
        <v>154</v>
      </c>
      <c r="C148" s="25">
        <f t="shared" si="77"/>
        <v>100</v>
      </c>
      <c r="D148" s="25">
        <f t="shared" si="77"/>
        <v>95.572781875354735</v>
      </c>
      <c r="E148" s="25">
        <f t="shared" si="77"/>
        <v>94.617068071950882</v>
      </c>
      <c r="F148" s="25">
        <f t="shared" si="77"/>
        <v>92.614692985220117</v>
      </c>
      <c r="G148" s="25">
        <f t="shared" si="77"/>
        <v>93.972338866662568</v>
      </c>
      <c r="H148" s="25">
        <f t="shared" si="77"/>
        <v>91.358054082163491</v>
      </c>
      <c r="I148" s="25">
        <f t="shared" si="77"/>
        <v>89.528781331098656</v>
      </c>
      <c r="J148" s="25">
        <f t="shared" si="77"/>
        <v>91.790285827484993</v>
      </c>
      <c r="K148" s="25">
        <f t="shared" si="77"/>
        <v>91.08040862055941</v>
      </c>
      <c r="L148" s="25">
        <f t="shared" si="77"/>
        <v>83.938641962373055</v>
      </c>
      <c r="M148" s="25">
        <f t="shared" si="77"/>
        <v>73.270072918091572</v>
      </c>
    </row>
    <row r="150" spans="1:13" ht="13.6" x14ac:dyDescent="0.25">
      <c r="A150" s="1" t="s">
        <v>176</v>
      </c>
      <c r="C150" s="1">
        <f t="shared" ref="C150:M150" si="78">C143</f>
        <v>2000</v>
      </c>
      <c r="D150" s="1">
        <f t="shared" si="78"/>
        <v>2001</v>
      </c>
      <c r="E150" s="1">
        <f t="shared" si="78"/>
        <v>2002</v>
      </c>
      <c r="F150" s="1">
        <f t="shared" si="78"/>
        <v>2003</v>
      </c>
      <c r="G150" s="1">
        <f t="shared" si="78"/>
        <v>2004</v>
      </c>
      <c r="H150" s="1">
        <f t="shared" si="78"/>
        <v>2005</v>
      </c>
      <c r="I150" s="1">
        <f t="shared" si="78"/>
        <v>2006</v>
      </c>
      <c r="J150" s="1">
        <f t="shared" si="78"/>
        <v>2007</v>
      </c>
      <c r="K150" s="1">
        <f t="shared" si="78"/>
        <v>2008</v>
      </c>
      <c r="L150" s="1" t="str">
        <f t="shared" si="78"/>
        <v>2009*</v>
      </c>
      <c r="M150" s="1" t="str">
        <f t="shared" si="78"/>
        <v>2010*</v>
      </c>
    </row>
    <row r="151" spans="1:13" x14ac:dyDescent="0.2">
      <c r="A151" s="2" t="str">
        <f>A136</f>
        <v>850010</v>
      </c>
      <c r="B151" s="2" t="s">
        <v>184</v>
      </c>
      <c r="C151" s="25">
        <f>C136/$C136*100</f>
        <v>100</v>
      </c>
      <c r="D151" s="25">
        <f t="shared" ref="D151:M151" si="79">D136/$C136*100</f>
        <v>94.027039797090822</v>
      </c>
      <c r="E151" s="25">
        <f t="shared" si="79"/>
        <v>96.997494000480657</v>
      </c>
      <c r="F151" s="25">
        <f t="shared" si="79"/>
        <v>95.681615854688488</v>
      </c>
      <c r="G151" s="25">
        <f t="shared" si="79"/>
        <v>97.377539024031975</v>
      </c>
      <c r="H151" s="25">
        <f t="shared" si="79"/>
        <v>93.772341636672351</v>
      </c>
      <c r="I151" s="25">
        <f t="shared" si="79"/>
        <v>92.730727506023641</v>
      </c>
      <c r="J151" s="25">
        <f t="shared" si="79"/>
        <v>99.555154244159297</v>
      </c>
      <c r="K151" s="25">
        <f t="shared" si="79"/>
        <v>99.102891440836103</v>
      </c>
      <c r="L151" s="25">
        <f t="shared" si="79"/>
        <v>85.955368024861599</v>
      </c>
      <c r="M151" s="25">
        <f t="shared" si="79"/>
        <v>78.200516411087165</v>
      </c>
    </row>
    <row r="152" spans="1:13" x14ac:dyDescent="0.2">
      <c r="A152" s="2" t="str">
        <f t="shared" ref="A152:A154" si="80">A137</f>
        <v>850020</v>
      </c>
      <c r="B152" s="2" t="s">
        <v>185</v>
      </c>
      <c r="C152" s="25">
        <f>C137/$C137*100</f>
        <v>100</v>
      </c>
      <c r="D152" s="25">
        <f>D137/$C137*100</f>
        <v>93.704061143423573</v>
      </c>
      <c r="E152" s="25">
        <f t="shared" ref="E152:L152" si="81">E137/$C137*100</f>
        <v>87.234578869369301</v>
      </c>
      <c r="F152" s="25">
        <f t="shared" si="81"/>
        <v>77.551821819763859</v>
      </c>
      <c r="G152" s="25">
        <f t="shared" si="81"/>
        <v>81.774900693503383</v>
      </c>
      <c r="H152" s="25">
        <f t="shared" si="81"/>
        <v>73.324824974615183</v>
      </c>
      <c r="I152" s="25">
        <f t="shared" si="81"/>
        <v>70.133122503244536</v>
      </c>
      <c r="J152" s="25">
        <f t="shared" si="81"/>
        <v>74.50462331198213</v>
      </c>
      <c r="K152" s="25">
        <f t="shared" si="81"/>
        <v>77.28641795212468</v>
      </c>
      <c r="L152" s="25">
        <f t="shared" si="81"/>
        <v>80.065846808054644</v>
      </c>
      <c r="M152" s="25">
        <f>M137/$C137*100</f>
        <v>65.207590685467807</v>
      </c>
    </row>
    <row r="153" spans="1:13" x14ac:dyDescent="0.2">
      <c r="A153" s="2" t="str">
        <f t="shared" si="80"/>
        <v>850030</v>
      </c>
      <c r="B153" s="2" t="s">
        <v>190</v>
      </c>
      <c r="C153" s="25">
        <f t="shared" ref="C153:M153" si="82">C138/$C138*100</f>
        <v>100</v>
      </c>
      <c r="D153" s="25">
        <f t="shared" si="82"/>
        <v>100.84808190223384</v>
      </c>
      <c r="E153" s="25">
        <f>E138/$C138*100</f>
        <v>101.01483628547081</v>
      </c>
      <c r="F153" s="25">
        <f t="shared" si="82"/>
        <v>98.878968037541995</v>
      </c>
      <c r="G153" s="25">
        <f t="shared" si="82"/>
        <v>103.1012719358622</v>
      </c>
      <c r="H153" s="25">
        <f t="shared" si="82"/>
        <v>99.141895333064198</v>
      </c>
      <c r="I153" s="25">
        <f t="shared" si="82"/>
        <v>101.7353367828357</v>
      </c>
      <c r="J153" s="25">
        <f t="shared" si="82"/>
        <v>103.23065273176226</v>
      </c>
      <c r="K153" s="25">
        <f t="shared" si="82"/>
        <v>101.90507270081908</v>
      </c>
      <c r="L153" s="25">
        <f t="shared" si="82"/>
        <v>94.457470319985219</v>
      </c>
      <c r="M153" s="25">
        <f t="shared" si="82"/>
        <v>88.467558378558152</v>
      </c>
    </row>
    <row r="154" spans="1:13" x14ac:dyDescent="0.2">
      <c r="A154" s="2" t="str">
        <f t="shared" si="80"/>
        <v>850042</v>
      </c>
      <c r="B154" s="2" t="s">
        <v>191</v>
      </c>
      <c r="C154" s="25">
        <f t="shared" ref="C154:M154" si="83">C139/$C139*100</f>
        <v>100</v>
      </c>
      <c r="D154" s="25">
        <f t="shared" si="83"/>
        <v>100.13249163983527</v>
      </c>
      <c r="E154" s="25">
        <f t="shared" si="83"/>
        <v>99.151686760232323</v>
      </c>
      <c r="F154" s="25">
        <f t="shared" si="83"/>
        <v>97.24415681563454</v>
      </c>
      <c r="G154" s="25">
        <f t="shared" si="83"/>
        <v>122.29952300375699</v>
      </c>
      <c r="H154" s="25">
        <f t="shared" si="83"/>
        <v>125.89094928112061</v>
      </c>
      <c r="I154" s="25">
        <f t="shared" si="83"/>
        <v>127.42175830468076</v>
      </c>
      <c r="J154" s="25">
        <f t="shared" si="83"/>
        <v>132.98353207740536</v>
      </c>
      <c r="K154" s="25">
        <f t="shared" si="83"/>
        <v>140.78080207791302</v>
      </c>
      <c r="L154" s="25">
        <f t="shared" si="83"/>
        <v>151.43773271154512</v>
      </c>
      <c r="M154" s="25">
        <f t="shared" si="83"/>
        <v>145.52077674199219</v>
      </c>
    </row>
    <row r="155" spans="1:13" x14ac:dyDescent="0.2">
      <c r="B155" s="2" t="s">
        <v>154</v>
      </c>
      <c r="C155" s="25">
        <f t="shared" ref="C155:M155" si="84">C140/$C140*100</f>
        <v>100</v>
      </c>
      <c r="D155" s="25">
        <f t="shared" si="84"/>
        <v>95.510012981278564</v>
      </c>
      <c r="E155" s="25">
        <f t="shared" si="84"/>
        <v>95.324740760431311</v>
      </c>
      <c r="F155" s="25">
        <f t="shared" si="84"/>
        <v>91.345331608985632</v>
      </c>
      <c r="G155" s="25">
        <f t="shared" si="84"/>
        <v>95.842126910406591</v>
      </c>
      <c r="H155" s="25">
        <f t="shared" si="84"/>
        <v>90.898923360259275</v>
      </c>
      <c r="I155" s="25">
        <f t="shared" si="84"/>
        <v>89.967990401856781</v>
      </c>
      <c r="J155" s="25">
        <f t="shared" si="84"/>
        <v>95.523587549767456</v>
      </c>
      <c r="K155" s="25">
        <f t="shared" si="84"/>
        <v>96.816545182678141</v>
      </c>
      <c r="L155" s="25">
        <f t="shared" si="84"/>
        <v>89.699704595475026</v>
      </c>
      <c r="M155" s="25">
        <f t="shared" si="84"/>
        <v>80.32465169497992</v>
      </c>
    </row>
    <row r="157" spans="1:13" ht="14.3" thickBot="1" x14ac:dyDescent="0.3">
      <c r="A157" s="117" t="s">
        <v>155</v>
      </c>
      <c r="B157" s="123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 ht="13.6" x14ac:dyDescent="0.25">
      <c r="A158" s="5" t="s">
        <v>158</v>
      </c>
      <c r="C158" s="1">
        <f t="shared" ref="C158:M158" si="85">C150</f>
        <v>2000</v>
      </c>
      <c r="D158" s="1">
        <f t="shared" si="85"/>
        <v>2001</v>
      </c>
      <c r="E158" s="1">
        <f t="shared" si="85"/>
        <v>2002</v>
      </c>
      <c r="F158" s="1">
        <f t="shared" si="85"/>
        <v>2003</v>
      </c>
      <c r="G158" s="1">
        <f t="shared" si="85"/>
        <v>2004</v>
      </c>
      <c r="H158" s="1">
        <f t="shared" si="85"/>
        <v>2005</v>
      </c>
      <c r="I158" s="1">
        <f t="shared" si="85"/>
        <v>2006</v>
      </c>
      <c r="J158" s="1">
        <f t="shared" si="85"/>
        <v>2007</v>
      </c>
      <c r="K158" s="1">
        <f t="shared" si="85"/>
        <v>2008</v>
      </c>
      <c r="L158" s="40" t="str">
        <f t="shared" si="85"/>
        <v>2009*</v>
      </c>
      <c r="M158" s="40" t="str">
        <f t="shared" si="85"/>
        <v>2010*</v>
      </c>
    </row>
    <row r="159" spans="1:13" x14ac:dyDescent="0.2">
      <c r="B159" s="2" t="s">
        <v>142</v>
      </c>
      <c r="C159" s="4">
        <f>C68</f>
        <v>26954.057000000001</v>
      </c>
      <c r="D159" s="4">
        <f t="shared" ref="D159:M159" si="86">D68</f>
        <v>28605.864000000001</v>
      </c>
      <c r="E159" s="4">
        <f t="shared" si="86"/>
        <v>31013.341999999997</v>
      </c>
      <c r="F159" s="4">
        <f t="shared" si="86"/>
        <v>32262.373</v>
      </c>
      <c r="G159" s="4">
        <f t="shared" si="86"/>
        <v>34235.455999999998</v>
      </c>
      <c r="H159" s="4">
        <f t="shared" si="86"/>
        <v>35642.476999999999</v>
      </c>
      <c r="I159" s="4">
        <f t="shared" si="86"/>
        <v>37123.248</v>
      </c>
      <c r="J159" s="4">
        <f t="shared" si="86"/>
        <v>37983.161</v>
      </c>
      <c r="K159" s="4">
        <f t="shared" si="86"/>
        <v>39112.922462904731</v>
      </c>
      <c r="L159" s="4">
        <f t="shared" si="86"/>
        <v>41518.255180903208</v>
      </c>
      <c r="M159" s="4">
        <f t="shared" si="86"/>
        <v>38879.090706247545</v>
      </c>
    </row>
    <row r="160" spans="1:13" x14ac:dyDescent="0.2">
      <c r="B160" s="2" t="s">
        <v>6</v>
      </c>
      <c r="C160" s="4">
        <f>C45</f>
        <v>125582.32074728361</v>
      </c>
      <c r="D160" s="4">
        <f t="shared" ref="D160:M160" si="87">D45</f>
        <v>135145.33979325509</v>
      </c>
      <c r="E160" s="4">
        <f t="shared" si="87"/>
        <v>136976.05002363387</v>
      </c>
      <c r="F160" s="4">
        <f t="shared" si="87"/>
        <v>139187.20420161285</v>
      </c>
      <c r="G160" s="4">
        <f t="shared" si="87"/>
        <v>140818.34942085549</v>
      </c>
      <c r="H160" s="4">
        <f t="shared" si="87"/>
        <v>147687.17872129468</v>
      </c>
      <c r="I160" s="4">
        <f t="shared" si="87"/>
        <v>151082.80120336407</v>
      </c>
      <c r="J160" s="4">
        <f t="shared" si="87"/>
        <v>143186.25785424831</v>
      </c>
      <c r="K160" s="4">
        <f t="shared" si="87"/>
        <v>143355.524</v>
      </c>
      <c r="L160" s="4">
        <f t="shared" si="87"/>
        <v>163893</v>
      </c>
      <c r="M160" s="4">
        <f t="shared" si="87"/>
        <v>167145.99400000001</v>
      </c>
    </row>
    <row r="161" spans="1:13" x14ac:dyDescent="0.2">
      <c r="B161" s="2" t="s">
        <v>157</v>
      </c>
      <c r="C161" s="4">
        <f>C83</f>
        <v>26954.057000000001</v>
      </c>
      <c r="D161" s="4">
        <f t="shared" ref="D161:M161" si="88">D83</f>
        <v>27274.040191028082</v>
      </c>
      <c r="E161" s="4">
        <f t="shared" si="88"/>
        <v>28516.800038812919</v>
      </c>
      <c r="F161" s="4">
        <f t="shared" si="88"/>
        <v>28584.029430486262</v>
      </c>
      <c r="G161" s="4">
        <f t="shared" si="88"/>
        <v>29431.587098398944</v>
      </c>
      <c r="H161" s="4">
        <f t="shared" si="88"/>
        <v>29724.406592315809</v>
      </c>
      <c r="I161" s="4">
        <f t="shared" si="88"/>
        <v>30070.062677782011</v>
      </c>
      <c r="J161" s="4">
        <f t="shared" si="88"/>
        <v>30595.723434318523</v>
      </c>
      <c r="K161" s="4">
        <f t="shared" si="88"/>
        <v>30492.736169681251</v>
      </c>
      <c r="L161" s="4">
        <f t="shared" si="88"/>
        <v>30236.32793683319</v>
      </c>
      <c r="M161" s="4">
        <f t="shared" si="88"/>
        <v>28054.415913773464</v>
      </c>
    </row>
    <row r="162" spans="1:13" x14ac:dyDescent="0.2">
      <c r="B162" s="2" t="s">
        <v>192</v>
      </c>
      <c r="C162" s="4">
        <f>C76</f>
        <v>26954.057000000001</v>
      </c>
      <c r="D162" s="4">
        <f t="shared" ref="D162:M162" si="89">D76</f>
        <v>27566.375424683272</v>
      </c>
      <c r="E162" s="4">
        <f t="shared" si="89"/>
        <v>29084.790897756517</v>
      </c>
      <c r="F162" s="4">
        <f t="shared" si="89"/>
        <v>29288.387788169341</v>
      </c>
      <c r="G162" s="4">
        <f t="shared" si="89"/>
        <v>29959.58266255898</v>
      </c>
      <c r="H162" s="4">
        <f t="shared" si="89"/>
        <v>30528.082748385219</v>
      </c>
      <c r="I162" s="4">
        <f t="shared" si="89"/>
        <v>31397.153652262419</v>
      </c>
      <c r="J162" s="4">
        <f t="shared" si="89"/>
        <v>31308.464368067722</v>
      </c>
      <c r="K162" s="4">
        <f t="shared" si="89"/>
        <v>30917.713177442252</v>
      </c>
      <c r="L162" s="4">
        <f t="shared" si="89"/>
        <v>30944.582504027054</v>
      </c>
      <c r="M162" s="4">
        <f t="shared" si="89"/>
        <v>28106.588501254817</v>
      </c>
    </row>
    <row r="164" spans="1:13" ht="13.6" x14ac:dyDescent="0.25">
      <c r="A164" s="2" t="s">
        <v>152</v>
      </c>
      <c r="C164" s="1">
        <f>C170</f>
        <v>2000</v>
      </c>
      <c r="D164" s="1">
        <f t="shared" ref="D164:M164" si="90">D158</f>
        <v>2001</v>
      </c>
      <c r="E164" s="1">
        <f t="shared" si="90"/>
        <v>2002</v>
      </c>
      <c r="F164" s="1">
        <f t="shared" si="90"/>
        <v>2003</v>
      </c>
      <c r="G164" s="1">
        <f t="shared" si="90"/>
        <v>2004</v>
      </c>
      <c r="H164" s="1">
        <f t="shared" si="90"/>
        <v>2005</v>
      </c>
      <c r="I164" s="1">
        <f t="shared" si="90"/>
        <v>2006</v>
      </c>
      <c r="J164" s="1">
        <f t="shared" si="90"/>
        <v>2007</v>
      </c>
      <c r="K164" s="1">
        <f t="shared" si="90"/>
        <v>2008</v>
      </c>
      <c r="L164" s="40" t="str">
        <f t="shared" si="90"/>
        <v>2009*</v>
      </c>
      <c r="M164" s="40" t="str">
        <f t="shared" si="90"/>
        <v>2010*</v>
      </c>
    </row>
    <row r="165" spans="1:13" x14ac:dyDescent="0.2">
      <c r="B165" s="2" t="s">
        <v>142</v>
      </c>
      <c r="C165" s="4">
        <f t="shared" ref="C165:M166" si="91">C159/$C159*100</f>
        <v>100</v>
      </c>
      <c r="D165" s="4">
        <f t="shared" si="91"/>
        <v>106.12823145695656</v>
      </c>
      <c r="E165" s="4">
        <f t="shared" si="91"/>
        <v>115.0600148986848</v>
      </c>
      <c r="F165" s="4">
        <f t="shared" si="91"/>
        <v>119.69394069323218</v>
      </c>
      <c r="G165" s="4">
        <f t="shared" si="91"/>
        <v>127.01411145639409</v>
      </c>
      <c r="H165" s="4">
        <f t="shared" si="91"/>
        <v>132.23418277998002</v>
      </c>
      <c r="I165" s="4">
        <f t="shared" si="91"/>
        <v>137.72786783080556</v>
      </c>
      <c r="J165" s="4">
        <f t="shared" si="91"/>
        <v>140.91815937022022</v>
      </c>
      <c r="K165" s="4">
        <f t="shared" si="91"/>
        <v>145.10959319743492</v>
      </c>
      <c r="L165" s="4">
        <f t="shared" si="91"/>
        <v>154.0334176072389</v>
      </c>
      <c r="M165" s="4">
        <f t="shared" si="91"/>
        <v>144.24207348915061</v>
      </c>
    </row>
    <row r="166" spans="1:13" x14ac:dyDescent="0.2">
      <c r="B166" s="2" t="s">
        <v>6</v>
      </c>
      <c r="C166" s="4">
        <f t="shared" si="91"/>
        <v>100</v>
      </c>
      <c r="D166" s="4">
        <f t="shared" si="91"/>
        <v>107.61494053387952</v>
      </c>
      <c r="E166" s="4">
        <f t="shared" si="91"/>
        <v>109.07271756768893</v>
      </c>
      <c r="F166" s="4">
        <f t="shared" si="91"/>
        <v>110.83343847555352</v>
      </c>
      <c r="G166" s="4">
        <f t="shared" si="91"/>
        <v>112.13230380113153</v>
      </c>
      <c r="H166" s="4">
        <f t="shared" si="91"/>
        <v>117.60188682807824</v>
      </c>
      <c r="I166" s="4">
        <f t="shared" si="91"/>
        <v>120.30578850935278</v>
      </c>
      <c r="J166" s="4">
        <f t="shared" si="91"/>
        <v>114.01784662220895</v>
      </c>
      <c r="K166" s="4">
        <f t="shared" si="91"/>
        <v>114.15263163394027</v>
      </c>
      <c r="L166" s="4">
        <f t="shared" si="91"/>
        <v>130.50642719830853</v>
      </c>
      <c r="M166" s="4">
        <f t="shared" si="91"/>
        <v>133.0967551844796</v>
      </c>
    </row>
    <row r="167" spans="1:13" x14ac:dyDescent="0.2">
      <c r="B167" s="2" t="s">
        <v>180</v>
      </c>
      <c r="C167" s="2">
        <f>'Grunddata deflatorer'!B59</f>
        <v>100</v>
      </c>
      <c r="D167" s="2">
        <f>'Grunddata deflatorer'!C59</f>
        <v>104.369140151077</v>
      </c>
      <c r="E167" s="2">
        <f>'Grunddata deflatorer'!D59</f>
        <v>108.230458260459</v>
      </c>
      <c r="F167" s="2">
        <f>'Grunddata deflatorer'!E59</f>
        <v>111.66886314770609</v>
      </c>
      <c r="G167" s="2">
        <f>'Grunddata deflatorer'!F59</f>
        <v>114.7246455421587</v>
      </c>
      <c r="H167" s="2">
        <f>'Grunddata deflatorer'!G59</f>
        <v>118.52422836366944</v>
      </c>
      <c r="I167" s="2">
        <f>'Grunddata deflatorer'!H59</f>
        <v>121.95086755000932</v>
      </c>
      <c r="J167" s="2">
        <f>'Grunddata deflatorer'!I59</f>
        <v>123.10869483599541</v>
      </c>
      <c r="K167" s="2">
        <f>'Grunddata deflatorer'!J59</f>
        <v>127.82222737750214</v>
      </c>
      <c r="L167" s="2">
        <f>'Grunddata deflatorer'!K59</f>
        <v>135.06990134003306</v>
      </c>
      <c r="M167" s="2">
        <f>'Grunddata deflatorer'!L59</f>
        <v>136.073557500183</v>
      </c>
    </row>
    <row r="168" spans="1:13" x14ac:dyDescent="0.2">
      <c r="B168" s="2" t="s">
        <v>179</v>
      </c>
      <c r="C168" s="2">
        <f>'Grunddata deflatorer'!B66</f>
        <v>100</v>
      </c>
      <c r="D168" s="2">
        <f>'Grunddata deflatorer'!C66</f>
        <v>103.48632325472036</v>
      </c>
      <c r="E168" s="2">
        <f>'Grunddata deflatorer'!D66</f>
        <v>106.53515769410211</v>
      </c>
      <c r="F168" s="2">
        <f>'Grunddata deflatorer'!E66</f>
        <v>109.51353314015118</v>
      </c>
      <c r="G168" s="2">
        <f>'Grunddata deflatorer'!F66</f>
        <v>113.10273537364297</v>
      </c>
      <c r="H168" s="2">
        <f>'Grunddata deflatorer'!G66</f>
        <v>116.02171225022289</v>
      </c>
      <c r="I168" s="2">
        <f>'Grunddata deflatorer'!H66</f>
        <v>117.81171492787021</v>
      </c>
      <c r="J168" s="2">
        <f>'Grunddata deflatorer'!I66</f>
        <v>120.8785734333903</v>
      </c>
      <c r="K168" s="2">
        <f>'Grunddata deflatorer'!J66</f>
        <v>126.43102037171242</v>
      </c>
      <c r="L168" s="2">
        <f>'Grunddata deflatorer'!K66</f>
        <v>133.65952280401328</v>
      </c>
      <c r="M168" s="2">
        <f>'Grunddata deflatorer'!L66</f>
        <v>136.88702248040644</v>
      </c>
    </row>
    <row r="170" spans="1:13" ht="13.6" x14ac:dyDescent="0.25">
      <c r="A170" s="5" t="s">
        <v>193</v>
      </c>
      <c r="C170" s="1">
        <f t="shared" ref="C170:M170" si="92">C158</f>
        <v>2000</v>
      </c>
      <c r="D170" s="1">
        <f t="shared" si="92"/>
        <v>2001</v>
      </c>
      <c r="E170" s="1">
        <f t="shared" si="92"/>
        <v>2002</v>
      </c>
      <c r="F170" s="1">
        <f t="shared" si="92"/>
        <v>2003</v>
      </c>
      <c r="G170" s="1">
        <f t="shared" si="92"/>
        <v>2004</v>
      </c>
      <c r="H170" s="1">
        <f t="shared" si="92"/>
        <v>2005</v>
      </c>
      <c r="I170" s="1">
        <f t="shared" si="92"/>
        <v>2006</v>
      </c>
      <c r="J170" s="1">
        <f t="shared" si="92"/>
        <v>2007</v>
      </c>
      <c r="K170" s="1">
        <f t="shared" si="92"/>
        <v>2008</v>
      </c>
      <c r="L170" s="40" t="str">
        <f t="shared" si="92"/>
        <v>2009*</v>
      </c>
      <c r="M170" s="40" t="str">
        <f t="shared" si="92"/>
        <v>2010*</v>
      </c>
    </row>
    <row r="171" spans="1:13" x14ac:dyDescent="0.2">
      <c r="B171" s="2" t="s">
        <v>142</v>
      </c>
      <c r="C171" s="4">
        <f t="shared" ref="C171:M171" si="93">C69</f>
        <v>17511.538999999997</v>
      </c>
      <c r="D171" s="4">
        <f t="shared" si="93"/>
        <v>18399.89</v>
      </c>
      <c r="E171" s="4">
        <f t="shared" si="93"/>
        <v>18409.468000000001</v>
      </c>
      <c r="F171" s="4">
        <f t="shared" si="93"/>
        <v>18836.991000000002</v>
      </c>
      <c r="G171" s="4">
        <f t="shared" si="93"/>
        <v>19462.635999999999</v>
      </c>
      <c r="H171" s="4">
        <f t="shared" si="93"/>
        <v>19599.879999999997</v>
      </c>
      <c r="I171" s="4">
        <f t="shared" si="93"/>
        <v>20063.996999999999</v>
      </c>
      <c r="J171" s="4">
        <f t="shared" si="93"/>
        <v>19134.936999999998</v>
      </c>
      <c r="K171" s="4">
        <f t="shared" si="93"/>
        <v>19884.08659930055</v>
      </c>
      <c r="L171" s="4">
        <f t="shared" si="93"/>
        <v>21137.539441051289</v>
      </c>
      <c r="M171" s="4">
        <f t="shared" si="93"/>
        <v>17747.310938866882</v>
      </c>
    </row>
    <row r="172" spans="1:13" x14ac:dyDescent="0.2">
      <c r="B172" s="2" t="s">
        <v>6</v>
      </c>
      <c r="C172" s="4">
        <f t="shared" ref="C172:M172" si="94">C46</f>
        <v>98386.12996048879</v>
      </c>
      <c r="D172" s="4">
        <f t="shared" si="94"/>
        <v>97846.980379035376</v>
      </c>
      <c r="E172" s="4">
        <f t="shared" si="94"/>
        <v>95615.80155294163</v>
      </c>
      <c r="F172" s="4">
        <f t="shared" si="94"/>
        <v>93993.096937815266</v>
      </c>
      <c r="G172" s="4">
        <f t="shared" si="94"/>
        <v>88805.129832492035</v>
      </c>
      <c r="H172" s="4">
        <f t="shared" si="94"/>
        <v>88147.480237317679</v>
      </c>
      <c r="I172" s="4">
        <f t="shared" si="94"/>
        <v>88184.438914790284</v>
      </c>
      <c r="J172" s="4">
        <f t="shared" si="94"/>
        <v>79562.96273491373</v>
      </c>
      <c r="K172" s="4">
        <f t="shared" si="94"/>
        <v>79346.406000000003</v>
      </c>
      <c r="L172" s="4">
        <f t="shared" si="94"/>
        <v>79985.228000000003</v>
      </c>
      <c r="M172" s="4">
        <f t="shared" si="94"/>
        <v>83182.701000000001</v>
      </c>
    </row>
    <row r="173" spans="1:13" x14ac:dyDescent="0.2">
      <c r="B173" s="2" t="s">
        <v>157</v>
      </c>
      <c r="C173" s="4">
        <f t="shared" ref="C173:M173" si="95">C84</f>
        <v>17511.538999999997</v>
      </c>
      <c r="D173" s="4">
        <f t="shared" si="95"/>
        <v>16319.102833707842</v>
      </c>
      <c r="E173" s="4">
        <f t="shared" si="95"/>
        <v>14845.976773977392</v>
      </c>
      <c r="F173" s="4">
        <f t="shared" si="95"/>
        <v>12974.134672584794</v>
      </c>
      <c r="G173" s="4">
        <f t="shared" si="95"/>
        <v>12925.534666594516</v>
      </c>
      <c r="H173" s="4">
        <f t="shared" si="95"/>
        <v>11504.066275159777</v>
      </c>
      <c r="I173" s="4">
        <f t="shared" si="95"/>
        <v>11007.927715328875</v>
      </c>
      <c r="J173" s="4">
        <f t="shared" si="95"/>
        <v>10550.780985834142</v>
      </c>
      <c r="K173" s="4">
        <f t="shared" si="95"/>
        <v>10914.928049353648</v>
      </c>
      <c r="L173" s="4">
        <f t="shared" si="95"/>
        <v>11398.495345960648</v>
      </c>
      <c r="M173" s="4">
        <f t="shared" si="95"/>
        <v>9654.3182266955828</v>
      </c>
    </row>
    <row r="174" spans="1:13" x14ac:dyDescent="0.2">
      <c r="B174" s="2" t="s">
        <v>192</v>
      </c>
      <c r="C174" s="4">
        <f t="shared" ref="C174:M174" si="96">C77</f>
        <v>17511.538999999997</v>
      </c>
      <c r="D174" s="4">
        <f t="shared" si="96"/>
        <v>16338.97371123984</v>
      </c>
      <c r="E174" s="4">
        <f t="shared" si="96"/>
        <v>14575.704949064584</v>
      </c>
      <c r="F174" s="4">
        <f t="shared" si="96"/>
        <v>13174.416669747856</v>
      </c>
      <c r="G174" s="4">
        <f t="shared" si="96"/>
        <v>12318.708628717319</v>
      </c>
      <c r="H174" s="4">
        <f t="shared" si="96"/>
        <v>11539.280381591057</v>
      </c>
      <c r="I174" s="4">
        <f t="shared" si="96"/>
        <v>10644.864083718672</v>
      </c>
      <c r="J174" s="4">
        <f t="shared" si="96"/>
        <v>9434.3300907579087</v>
      </c>
      <c r="K174" s="4">
        <f t="shared" si="96"/>
        <v>9425.4740680236719</v>
      </c>
      <c r="L174" s="4">
        <f t="shared" si="96"/>
        <v>9472.068832245559</v>
      </c>
      <c r="M174" s="4">
        <f t="shared" si="96"/>
        <v>7740.0247020710503</v>
      </c>
    </row>
    <row r="176" spans="1:13" ht="13.6" x14ac:dyDescent="0.25">
      <c r="A176" s="2" t="s">
        <v>152</v>
      </c>
      <c r="C176" s="1">
        <f t="shared" ref="C176:M176" si="97">C164</f>
        <v>2000</v>
      </c>
      <c r="D176" s="1">
        <f t="shared" si="97"/>
        <v>2001</v>
      </c>
      <c r="E176" s="1">
        <f t="shared" si="97"/>
        <v>2002</v>
      </c>
      <c r="F176" s="1">
        <f t="shared" si="97"/>
        <v>2003</v>
      </c>
      <c r="G176" s="1">
        <f t="shared" si="97"/>
        <v>2004</v>
      </c>
      <c r="H176" s="1">
        <f t="shared" si="97"/>
        <v>2005</v>
      </c>
      <c r="I176" s="1">
        <f t="shared" si="97"/>
        <v>2006</v>
      </c>
      <c r="J176" s="1">
        <f t="shared" si="97"/>
        <v>2007</v>
      </c>
      <c r="K176" s="1">
        <f t="shared" si="97"/>
        <v>2008</v>
      </c>
      <c r="L176" s="40" t="str">
        <f t="shared" si="97"/>
        <v>2009*</v>
      </c>
      <c r="M176" s="40" t="str">
        <f t="shared" si="97"/>
        <v>2010*</v>
      </c>
    </row>
    <row r="177" spans="1:13" x14ac:dyDescent="0.2">
      <c r="B177" s="2" t="s">
        <v>142</v>
      </c>
      <c r="C177" s="4">
        <f t="shared" ref="C177:M178" si="98">C171/$C171*100</f>
        <v>100</v>
      </c>
      <c r="D177" s="4">
        <f t="shared" si="98"/>
        <v>105.07294647260875</v>
      </c>
      <c r="E177" s="4">
        <f t="shared" si="98"/>
        <v>105.12764183661987</v>
      </c>
      <c r="F177" s="4">
        <f t="shared" si="98"/>
        <v>107.56902063262403</v>
      </c>
      <c r="G177" s="4">
        <f t="shared" si="98"/>
        <v>111.14177914345508</v>
      </c>
      <c r="H177" s="4">
        <f t="shared" si="98"/>
        <v>111.92551379978653</v>
      </c>
      <c r="I177" s="4">
        <f t="shared" si="98"/>
        <v>114.57586337785619</v>
      </c>
      <c r="J177" s="4">
        <f t="shared" si="98"/>
        <v>109.27044733189928</v>
      </c>
      <c r="K177" s="4">
        <f t="shared" si="98"/>
        <v>113.54848137162902</v>
      </c>
      <c r="L177" s="4">
        <f t="shared" si="98"/>
        <v>120.7063493451449</v>
      </c>
      <c r="M177" s="4">
        <f t="shared" si="98"/>
        <v>101.34638045729096</v>
      </c>
    </row>
    <row r="178" spans="1:13" x14ac:dyDescent="0.2">
      <c r="B178" s="2" t="s">
        <v>6</v>
      </c>
      <c r="C178" s="4">
        <f t="shared" si="98"/>
        <v>100</v>
      </c>
      <c r="D178" s="4">
        <f t="shared" si="98"/>
        <v>99.45200651588803</v>
      </c>
      <c r="E178" s="4">
        <f t="shared" si="98"/>
        <v>97.184228703111202</v>
      </c>
      <c r="F178" s="4">
        <f t="shared" si="98"/>
        <v>95.534906165698615</v>
      </c>
      <c r="G178" s="4">
        <f t="shared" si="98"/>
        <v>90.261838602814819</v>
      </c>
      <c r="H178" s="4">
        <f t="shared" si="98"/>
        <v>89.593401298249162</v>
      </c>
      <c r="I178" s="4">
        <f t="shared" si="98"/>
        <v>89.630966224817016</v>
      </c>
      <c r="J178" s="4">
        <f t="shared" si="98"/>
        <v>80.868068260094873</v>
      </c>
      <c r="K178" s="4">
        <f t="shared" si="98"/>
        <v>80.647959251842707</v>
      </c>
      <c r="L178" s="4">
        <f t="shared" si="98"/>
        <v>81.297260124086122</v>
      </c>
      <c r="M178" s="4">
        <f t="shared" si="98"/>
        <v>84.547182650039815</v>
      </c>
    </row>
    <row r="179" spans="1:13" x14ac:dyDescent="0.2">
      <c r="B179" s="2" t="s">
        <v>180</v>
      </c>
      <c r="C179" s="2">
        <f>'Grunddata deflatorer'!B60</f>
        <v>100</v>
      </c>
      <c r="D179" s="2">
        <f>'Grunddata deflatorer'!C60</f>
        <v>104.00073074621183</v>
      </c>
      <c r="E179" s="2">
        <f>'Grunddata deflatorer'!D60</f>
        <v>106.5121676188074</v>
      </c>
      <c r="F179" s="2">
        <f>'Grunddata deflatorer'!E60</f>
        <v>111.91423787475695</v>
      </c>
      <c r="G179" s="2">
        <f>'Grunddata deflatorer'!F60</f>
        <v>110.6255419264815</v>
      </c>
      <c r="H179" s="2">
        <f>'Grunddata deflatorer'!G60</f>
        <v>115.71888815671461</v>
      </c>
      <c r="I179" s="2">
        <f>'Grunddata deflatorer'!H60</f>
        <v>116.34749768377169</v>
      </c>
      <c r="J179" s="2">
        <f>'Grunddata deflatorer'!I60</f>
        <v>116.62551376089768</v>
      </c>
      <c r="K179" s="2">
        <f>'Grunddata deflatorer'!J60</f>
        <v>118.98664331921866</v>
      </c>
      <c r="L179" s="2">
        <f>'Grunddata deflatorer'!K60</f>
        <v>120.78498059946884</v>
      </c>
      <c r="M179" s="2">
        <f>'Grunddata deflatorer'!L60</f>
        <v>120.96502864747887</v>
      </c>
    </row>
    <row r="180" spans="1:13" x14ac:dyDescent="0.2">
      <c r="B180" s="2" t="s">
        <v>179</v>
      </c>
      <c r="C180" s="2">
        <f>'Grunddata deflatorer'!B67</f>
        <v>100</v>
      </c>
      <c r="D180" s="2">
        <f>'Grunddata deflatorer'!C67</f>
        <v>103.9134680286095</v>
      </c>
      <c r="E180" s="2">
        <f>'Grunddata deflatorer'!D67</f>
        <v>107.84811749459</v>
      </c>
      <c r="F180" s="2">
        <f>'Grunddata deflatorer'!E67</f>
        <v>110.78318375683126</v>
      </c>
      <c r="G180" s="2">
        <f>'Grunddata deflatorer'!F67</f>
        <v>114.31734997752235</v>
      </c>
      <c r="H180" s="2">
        <f>'Grunddata deflatorer'!G67</f>
        <v>116.72820860163537</v>
      </c>
      <c r="I180" s="2">
        <f>'Grunddata deflatorer'!H67</f>
        <v>120.27325883429462</v>
      </c>
      <c r="J180" s="2">
        <f>'Grunddata deflatorer'!I67</f>
        <v>127.2005699531408</v>
      </c>
      <c r="K180" s="2">
        <f>'Grunddata deflatorer'!J67</f>
        <v>132.92959377114286</v>
      </c>
      <c r="L180" s="2">
        <f>'Grunddata deflatorer'!K67</f>
        <v>138.4765753176346</v>
      </c>
      <c r="M180" s="2">
        <f>'Grunddata deflatorer'!L67</f>
        <v>141.80001312525783</v>
      </c>
    </row>
    <row r="182" spans="1:13" ht="13.6" x14ac:dyDescent="0.25">
      <c r="A182" s="5" t="s">
        <v>194</v>
      </c>
      <c r="C182" s="1">
        <f>C176</f>
        <v>2000</v>
      </c>
      <c r="D182" s="1">
        <f t="shared" ref="D182:M182" si="99">D176</f>
        <v>2001</v>
      </c>
      <c r="E182" s="1">
        <f t="shared" si="99"/>
        <v>2002</v>
      </c>
      <c r="F182" s="1">
        <f t="shared" si="99"/>
        <v>2003</v>
      </c>
      <c r="G182" s="1">
        <f t="shared" si="99"/>
        <v>2004</v>
      </c>
      <c r="H182" s="1">
        <f t="shared" si="99"/>
        <v>2005</v>
      </c>
      <c r="I182" s="1">
        <f t="shared" si="99"/>
        <v>2006</v>
      </c>
      <c r="J182" s="1">
        <f t="shared" si="99"/>
        <v>2007</v>
      </c>
      <c r="K182" s="1">
        <f t="shared" si="99"/>
        <v>2008</v>
      </c>
      <c r="L182" s="40" t="str">
        <f t="shared" si="99"/>
        <v>2009*</v>
      </c>
      <c r="M182" s="40" t="str">
        <f t="shared" si="99"/>
        <v>2010*</v>
      </c>
    </row>
    <row r="183" spans="1:13" x14ac:dyDescent="0.2">
      <c r="B183" s="2" t="s">
        <v>142</v>
      </c>
      <c r="C183" s="4">
        <f t="shared" ref="C183:M183" si="100">C70</f>
        <v>12593.763999999999</v>
      </c>
      <c r="D183" s="4">
        <f t="shared" si="100"/>
        <v>12378.994000000002</v>
      </c>
      <c r="E183" s="4">
        <f t="shared" si="100"/>
        <v>12855.315000000001</v>
      </c>
      <c r="F183" s="4">
        <f t="shared" si="100"/>
        <v>13379.377</v>
      </c>
      <c r="G183" s="4">
        <f t="shared" si="100"/>
        <v>14145.133000000002</v>
      </c>
      <c r="H183" s="4">
        <f t="shared" si="100"/>
        <v>14411.329000000002</v>
      </c>
      <c r="I183" s="4">
        <f t="shared" si="100"/>
        <v>15109.277</v>
      </c>
      <c r="J183" s="4">
        <f t="shared" si="100"/>
        <v>15835.888999999999</v>
      </c>
      <c r="K183" s="4">
        <f t="shared" si="100"/>
        <v>19871.162965165044</v>
      </c>
      <c r="L183" s="4">
        <f t="shared" si="100"/>
        <v>20177.067261737087</v>
      </c>
      <c r="M183" s="4">
        <f t="shared" si="100"/>
        <v>20331.624267535677</v>
      </c>
    </row>
    <row r="184" spans="1:13" x14ac:dyDescent="0.2">
      <c r="B184" s="2" t="s">
        <v>6</v>
      </c>
      <c r="C184" s="4">
        <f t="shared" ref="C184:M184" si="101">C47</f>
        <v>48450.522547978071</v>
      </c>
      <c r="D184" s="4">
        <f t="shared" si="101"/>
        <v>46433.100203637696</v>
      </c>
      <c r="E184" s="4">
        <f t="shared" si="101"/>
        <v>48191.491483073296</v>
      </c>
      <c r="F184" s="4">
        <f t="shared" si="101"/>
        <v>47544.651889913104</v>
      </c>
      <c r="G184" s="4">
        <f t="shared" si="101"/>
        <v>48067.033608471364</v>
      </c>
      <c r="H184" s="4">
        <f t="shared" si="101"/>
        <v>49222.523383569242</v>
      </c>
      <c r="I184" s="4">
        <f t="shared" si="101"/>
        <v>50009.691859001199</v>
      </c>
      <c r="J184" s="4">
        <f t="shared" si="101"/>
        <v>50091.753882520643</v>
      </c>
      <c r="K184" s="4">
        <f t="shared" si="101"/>
        <v>59566.798000000003</v>
      </c>
      <c r="L184" s="4">
        <f t="shared" si="101"/>
        <v>61452.921999999999</v>
      </c>
      <c r="M184" s="4">
        <f t="shared" si="101"/>
        <v>65103.061000000002</v>
      </c>
    </row>
    <row r="185" spans="1:13" x14ac:dyDescent="0.2">
      <c r="B185" s="2" t="s">
        <v>157</v>
      </c>
      <c r="C185" s="4">
        <f t="shared" ref="C185:M185" si="102">C85</f>
        <v>12593.763999999999</v>
      </c>
      <c r="D185" s="4">
        <f t="shared" si="102"/>
        <v>12171.732772446861</v>
      </c>
      <c r="E185" s="4">
        <f t="shared" si="102"/>
        <v>12653.556747116934</v>
      </c>
      <c r="F185" s="4">
        <f t="shared" si="102"/>
        <v>12219.760171456159</v>
      </c>
      <c r="G185" s="4">
        <f t="shared" si="102"/>
        <v>12881.559071452957</v>
      </c>
      <c r="H185" s="4">
        <f t="shared" si="102"/>
        <v>12684.640885530043</v>
      </c>
      <c r="I185" s="4">
        <f t="shared" si="102"/>
        <v>13224.616626209207</v>
      </c>
      <c r="J185" s="4">
        <f t="shared" si="102"/>
        <v>13441.012863975489</v>
      </c>
      <c r="K185" s="4">
        <f t="shared" si="102"/>
        <v>15778.188627564552</v>
      </c>
      <c r="L185" s="4">
        <f t="shared" si="102"/>
        <v>15088.147934884018</v>
      </c>
      <c r="M185" s="4">
        <f t="shared" si="102"/>
        <v>14970.714740270392</v>
      </c>
    </row>
    <row r="186" spans="1:13" x14ac:dyDescent="0.2">
      <c r="B186" s="2" t="s">
        <v>192</v>
      </c>
      <c r="C186" s="4">
        <f t="shared" ref="C186:M186" si="103">C78</f>
        <v>12593.763999999999</v>
      </c>
      <c r="D186" s="4">
        <f t="shared" si="103"/>
        <v>11913.661834146274</v>
      </c>
      <c r="E186" s="4">
        <f t="shared" si="103"/>
        <v>12021.493879539041</v>
      </c>
      <c r="F186" s="4">
        <f t="shared" si="103"/>
        <v>12063.112421349919</v>
      </c>
      <c r="G186" s="4">
        <f t="shared" si="103"/>
        <v>12340.076692210336</v>
      </c>
      <c r="H186" s="4">
        <f t="shared" si="103"/>
        <v>12666.282695595561</v>
      </c>
      <c r="I186" s="4">
        <f t="shared" si="103"/>
        <v>12744.031841557993</v>
      </c>
      <c r="J186" s="4">
        <f t="shared" si="103"/>
        <v>12702.891502044447</v>
      </c>
      <c r="K186" s="4">
        <f t="shared" si="103"/>
        <v>14477.991050698784</v>
      </c>
      <c r="L186" s="4">
        <f t="shared" si="103"/>
        <v>13935.701493976736</v>
      </c>
      <c r="M186" s="4">
        <f t="shared" si="103"/>
        <v>13506.731033741284</v>
      </c>
    </row>
    <row r="188" spans="1:13" ht="13.6" x14ac:dyDescent="0.25">
      <c r="A188" s="2" t="s">
        <v>152</v>
      </c>
      <c r="C188" s="1">
        <f>C182</f>
        <v>2000</v>
      </c>
      <c r="D188" s="1">
        <f t="shared" ref="D188:M188" si="104">D182</f>
        <v>2001</v>
      </c>
      <c r="E188" s="1">
        <f t="shared" si="104"/>
        <v>2002</v>
      </c>
      <c r="F188" s="1">
        <f t="shared" si="104"/>
        <v>2003</v>
      </c>
      <c r="G188" s="1">
        <f t="shared" si="104"/>
        <v>2004</v>
      </c>
      <c r="H188" s="1">
        <f t="shared" si="104"/>
        <v>2005</v>
      </c>
      <c r="I188" s="1">
        <f t="shared" si="104"/>
        <v>2006</v>
      </c>
      <c r="J188" s="1">
        <f t="shared" si="104"/>
        <v>2007</v>
      </c>
      <c r="K188" s="1">
        <f t="shared" si="104"/>
        <v>2008</v>
      </c>
      <c r="L188" s="40" t="str">
        <f t="shared" si="104"/>
        <v>2009*</v>
      </c>
      <c r="M188" s="40" t="str">
        <f t="shared" si="104"/>
        <v>2010*</v>
      </c>
    </row>
    <row r="189" spans="1:13" x14ac:dyDescent="0.2">
      <c r="B189" s="2" t="s">
        <v>142</v>
      </c>
      <c r="C189" s="4">
        <f t="shared" ref="C189:M190" si="105">C183/$C183*100</f>
        <v>100</v>
      </c>
      <c r="D189" s="4">
        <f t="shared" si="105"/>
        <v>98.294632168746404</v>
      </c>
      <c r="E189" s="4">
        <f t="shared" si="105"/>
        <v>102.07682945305312</v>
      </c>
      <c r="F189" s="4">
        <f t="shared" si="105"/>
        <v>106.23811117946946</v>
      </c>
      <c r="G189" s="4">
        <f t="shared" si="105"/>
        <v>112.3185490850869</v>
      </c>
      <c r="H189" s="4">
        <f t="shared" si="105"/>
        <v>114.43226187182802</v>
      </c>
      <c r="I189" s="4">
        <f t="shared" si="105"/>
        <v>119.97427456954092</v>
      </c>
      <c r="J189" s="4">
        <f t="shared" si="105"/>
        <v>125.74389197701339</v>
      </c>
      <c r="K189" s="4">
        <f t="shared" si="105"/>
        <v>157.78573399632586</v>
      </c>
      <c r="L189" s="4">
        <f t="shared" si="105"/>
        <v>160.21474804305598</v>
      </c>
      <c r="M189" s="4">
        <f t="shared" si="105"/>
        <v>161.44199833771441</v>
      </c>
    </row>
    <row r="190" spans="1:13" x14ac:dyDescent="0.2">
      <c r="B190" s="2" t="s">
        <v>6</v>
      </c>
      <c r="C190" s="4">
        <f t="shared" si="105"/>
        <v>100</v>
      </c>
      <c r="D190" s="4">
        <f t="shared" si="105"/>
        <v>95.836118501420444</v>
      </c>
      <c r="E190" s="4">
        <f t="shared" si="105"/>
        <v>99.465369925271148</v>
      </c>
      <c r="F190" s="4">
        <f t="shared" si="105"/>
        <v>98.130318084458366</v>
      </c>
      <c r="G190" s="4">
        <f t="shared" si="105"/>
        <v>99.208493697612937</v>
      </c>
      <c r="H190" s="4">
        <f t="shared" si="105"/>
        <v>101.59337979239893</v>
      </c>
      <c r="I190" s="4">
        <f t="shared" si="105"/>
        <v>103.2180650053447</v>
      </c>
      <c r="J190" s="4">
        <f t="shared" si="105"/>
        <v>103.38743784015404</v>
      </c>
      <c r="K190" s="4">
        <f t="shared" si="105"/>
        <v>122.94356152921581</v>
      </c>
      <c r="L190" s="4">
        <f t="shared" si="105"/>
        <v>126.83644833581789</v>
      </c>
      <c r="M190" s="4">
        <f t="shared" si="105"/>
        <v>134.37019370747089</v>
      </c>
    </row>
    <row r="191" spans="1:13" x14ac:dyDescent="0.2">
      <c r="B191" s="2" t="s">
        <v>180</v>
      </c>
      <c r="C191" s="2">
        <f>'Grunddata deflatorer'!B61</f>
        <v>100</v>
      </c>
      <c r="D191" s="2">
        <f>'Grunddata deflatorer'!C61</f>
        <v>101.7733108202668</v>
      </c>
      <c r="E191" s="2">
        <f>'Grunddata deflatorer'!D61</f>
        <v>102.38197186607781</v>
      </c>
      <c r="F191" s="2">
        <f>'Grunddata deflatorer'!E61</f>
        <v>106.81134637756045</v>
      </c>
      <c r="G191" s="2">
        <f>'Grunddata deflatorer'!F61</f>
        <v>106.29484275832351</v>
      </c>
      <c r="H191" s="2">
        <f>'Grunddata deflatorer'!G61</f>
        <v>107.14482818064332</v>
      </c>
      <c r="I191" s="2">
        <f>'Grunddata deflatorer'!H61</f>
        <v>106.79005516814338</v>
      </c>
      <c r="J191" s="2">
        <f>'Grunddata deflatorer'!I61</f>
        <v>108.6261576670788</v>
      </c>
      <c r="K191" s="2">
        <f>'Grunddata deflatorer'!J61</f>
        <v>110.25496435012771</v>
      </c>
      <c r="L191" s="2">
        <f>'Grunddata deflatorer'!K61</f>
        <v>114.75452705287084</v>
      </c>
      <c r="M191" s="2">
        <f>'Grunddata deflatorer'!L61</f>
        <v>115.72513625642532</v>
      </c>
    </row>
    <row r="192" spans="1:13" x14ac:dyDescent="0.2">
      <c r="B192" s="2" t="s">
        <v>179</v>
      </c>
      <c r="C192" s="2">
        <f>'Grunddata deflatorer'!B68</f>
        <v>100</v>
      </c>
      <c r="D192" s="2">
        <f>'Grunddata deflatorer'!C68</f>
        <v>103.40455436136153</v>
      </c>
      <c r="E192" s="2">
        <f>'Grunddata deflatorer'!D68</f>
        <v>106.27839601934893</v>
      </c>
      <c r="F192" s="2">
        <f>'Grunddata deflatorer'!E68</f>
        <v>107.8834345010365</v>
      </c>
      <c r="G192" s="2">
        <f>'Grunddata deflatorer'!F68</f>
        <v>109.6887160844787</v>
      </c>
      <c r="H192" s="2">
        <f>'Grunddata deflatorer'!G68</f>
        <v>109.98116857172509</v>
      </c>
      <c r="I192" s="2">
        <f>'Grunddata deflatorer'!H68</f>
        <v>112.41276384558624</v>
      </c>
      <c r="J192" s="2">
        <f>'Grunddata deflatorer'!I68</f>
        <v>115.8793661107767</v>
      </c>
      <c r="K192" s="2">
        <f>'Grunddata deflatorer'!J68</f>
        <v>121.09260602351381</v>
      </c>
      <c r="L192" s="2">
        <f>'Grunddata deflatorer'!K68</f>
        <v>125.48592608342575</v>
      </c>
      <c r="M192" s="2">
        <f>'Grunddata deflatorer'!L68</f>
        <v>128.51981354990789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Grunddata deflatorer</vt:lpstr>
      <vt:lpstr>Tabel 1</vt:lpstr>
      <vt:lpstr>Tabel 3</vt:lpstr>
      <vt:lpstr>Figur 2 &amp; 3</vt:lpstr>
      <vt:lpstr>Ad) figur 2 &amp; 3</vt:lpstr>
      <vt:lpstr>Figur 5, 6 &amp; 7</vt:lpstr>
      <vt:lpstr>Figur 11</vt:lpstr>
      <vt:lpstr>Figur 12, 13, 16 &amp; 17</vt:lpstr>
      <vt:lpstr>Figur 14,18,19,20, 21, 22 &amp; 23</vt:lpstr>
      <vt:lpstr>Figur 15,24,25,26 &amp; 27</vt:lpstr>
      <vt:lpstr>'Tabel 3'!_Ref347481375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Grafer</dc:title>
  <dc:creator/>
  <cp:lastModifiedBy>Sadia Ahmad</cp:lastModifiedBy>
  <cp:lastPrinted>2013-01-10T10:35:14Z</cp:lastPrinted>
  <dcterms:created xsi:type="dcterms:W3CDTF">2012-10-10T12:35:15Z</dcterms:created>
  <dcterms:modified xsi:type="dcterms:W3CDTF">2020-06-23T12:56:39Z</dcterms:modified>
</cp:coreProperties>
</file>